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Dashboard" sheetId="1" state="visible" r:id="rId3"/>
    <sheet name="Mortality Data" sheetId="2" state="visible" r:id="rId4"/>
    <sheet name="Lee-Carter" sheetId="3" state="visible" r:id="rId5"/>
    <sheet name="CBD Model" sheetId="4" state="visible" r:id="rId6"/>
    <sheet name="Life Tables" sheetId="5" state="visible" r:id="rId7"/>
    <sheet name="Portfolio" sheetId="6" state="visible" r:id="rId8"/>
    <sheet name="Annuity Pricing" sheetId="7" state="visible" r:id="rId9"/>
    <sheet name="Risk Metrics" sheetId="8" state="visible" r:id="rId10"/>
    <sheet name="Monte Carlo" sheetId="9" state="visible" r:id="rId11"/>
    <sheet name="Documentation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<sst xmlns="http://schemas.openxmlformats.org/spreadsheetml/2006/main" count="411" uniqueCount="334">
  <si>
    <t xml:space="preserve">LONGEVITY RISK MODEL</t>
  </si>
  <si>
    <t xml:space="preserve">Life Annuity Portfolio Analysis - Stochastic Mortality Modeling</t>
  </si>
  <si>
    <t xml:space="preserve">KEY PORTFOLIO METRICS</t>
  </si>
  <si>
    <t xml:space="preserve">MORTALITY MODEL PARAMETERS</t>
  </si>
  <si>
    <t xml:space="preserve">Metric</t>
  </si>
  <si>
    <t xml:space="preserve">Value</t>
  </si>
  <si>
    <t xml:space="preserve">Description</t>
  </si>
  <si>
    <t xml:space="preserve">Parameter</t>
  </si>
  <si>
    <t xml:space="preserve">Lee-Carter</t>
  </si>
  <si>
    <t xml:space="preserve">CBD</t>
  </si>
  <si>
    <t xml:space="preserve">Total Annuitants</t>
  </si>
  <si>
    <t xml:space="preserve">Number of lives in portfolio</t>
  </si>
  <si>
    <t xml:space="preserve">Drift (κ trend)</t>
  </si>
  <si>
    <t xml:space="preserve">Total Annual Benefit</t>
  </si>
  <si>
    <t xml:space="preserve">Sum of annual payments</t>
  </si>
  <si>
    <t xml:space="preserve">Volatility (σ)</t>
  </si>
  <si>
    <t xml:space="preserve">Best Estimate Liability</t>
  </si>
  <si>
    <t xml:space="preserve">PV of expected payments</t>
  </si>
  <si>
    <t xml:space="preserve">Base Year</t>
  </si>
  <si>
    <t xml:space="preserve">Risk Margin (CoC)</t>
  </si>
  <si>
    <t xml:space="preserve">Cost of capital reserve</t>
  </si>
  <si>
    <t xml:space="preserve">Projection Years</t>
  </si>
  <si>
    <t xml:space="preserve">Technical Provisions</t>
  </si>
  <si>
    <t xml:space="preserve">BEL + Risk Margin</t>
  </si>
  <si>
    <t xml:space="preserve">Model Fit (R²)</t>
  </si>
  <si>
    <t xml:space="preserve">SCR Longevity</t>
  </si>
  <si>
    <t xml:space="preserve">Solvency capital (longevity shock)</t>
  </si>
  <si>
    <t xml:space="preserve">Duration (Macaulay)</t>
  </si>
  <si>
    <t xml:space="preserve">Liability duration</t>
  </si>
  <si>
    <t xml:space="preserve">Average Age</t>
  </si>
  <si>
    <t xml:space="preserve">Weighted average age</t>
  </si>
  <si>
    <t xml:space="preserve">LIFE EXPECTANCY PROJECTIONS (Age 65)</t>
  </si>
  <si>
    <t xml:space="preserve">LONGEVITY SHOCK SCENARIOS</t>
  </si>
  <si>
    <t xml:space="preserve">Year</t>
  </si>
  <si>
    <t xml:space="preserve">Male LE</t>
  </si>
  <si>
    <t xml:space="preserve">Female LE</t>
  </si>
  <si>
    <t xml:space="preserve">Improvement</t>
  </si>
  <si>
    <t xml:space="preserve">Scenario</t>
  </si>
  <si>
    <t xml:space="preserve">Mortality Δ</t>
  </si>
  <si>
    <t xml:space="preserve">Liability Impact</t>
  </si>
  <si>
    <t xml:space="preserve">-</t>
  </si>
  <si>
    <t xml:space="preserve">Base Case</t>
  </si>
  <si>
    <t xml:space="preserve">0%</t>
  </si>
  <si>
    <t xml:space="preserve">+7.0%</t>
  </si>
  <si>
    <t xml:space="preserve">Solvency II (-20% qx)</t>
  </si>
  <si>
    <t xml:space="preserve">-20%</t>
  </si>
  <si>
    <t xml:space="preserve">+5.6%</t>
  </si>
  <si>
    <t xml:space="preserve">Moderate Improvement</t>
  </si>
  <si>
    <t xml:space="preserve">-10%</t>
  </si>
  <si>
    <t xml:space="preserve">+4.8%</t>
  </si>
  <si>
    <t xml:space="preserve">Severe Improvement</t>
  </si>
  <si>
    <t xml:space="preserve">-30%</t>
  </si>
  <si>
    <t xml:space="preserve">+4.3%</t>
  </si>
  <si>
    <t xml:space="preserve">Pandemic Shock (+15%)</t>
  </si>
  <si>
    <t xml:space="preserve">+15%</t>
  </si>
  <si>
    <t xml:space="preserve">HISTORICAL MORTALITY DATA</t>
  </si>
  <si>
    <t xml:space="preserve">Source: Human Mortality Database (HMD) - US Population</t>
  </si>
  <si>
    <t xml:space="preserve">CENTRAL DEATH RATES (mx,t) - MALES</t>
  </si>
  <si>
    <t xml:space="preserve">Age \ Year</t>
  </si>
  <si>
    <t xml:space="preserve">LOG CENTRAL DEATH RATES ln(mx,t)</t>
  </si>
  <si>
    <t xml:space="preserve">ANNUAL MORTALITY IMPROVEMENT RATES</t>
  </si>
  <si>
    <t xml:space="preserve">Age</t>
  </si>
  <si>
    <t xml:space="preserve">2000-2010</t>
  </si>
  <si>
    <t xml:space="preserve">2010-2020</t>
  </si>
  <si>
    <t xml:space="preserve">Average</t>
  </si>
  <si>
    <t xml:space="preserve">LEE-CARTER MORTALITY MODEL</t>
  </si>
  <si>
    <t xml:space="preserve">MODEL SPECIFICATION</t>
  </si>
  <si>
    <t xml:space="preserve">ln(mx,t) = αx + βx·κt + εx,t</t>
  </si>
  <si>
    <t xml:space="preserve">Symbol</t>
  </si>
  <si>
    <t xml:space="preserve">t₀</t>
  </si>
  <si>
    <t xml:space="preserve">Starting year for projections</t>
  </si>
  <si>
    <t xml:space="preserve">Projection Horizon</t>
  </si>
  <si>
    <t xml:space="preserve">T</t>
  </si>
  <si>
    <t xml:space="preserve">Years to forecast</t>
  </si>
  <si>
    <t xml:space="preserve">Drift Parameter</t>
  </si>
  <si>
    <t xml:space="preserve">d</t>
  </si>
  <si>
    <t xml:space="preserve">κt drift (annual mortality improvement)</t>
  </si>
  <si>
    <t xml:space="preserve">Volatility</t>
  </si>
  <si>
    <t xml:space="preserve">σ</t>
  </si>
  <si>
    <t xml:space="preserve">κt standard deviation</t>
  </si>
  <si>
    <t xml:space="preserve">Simulations</t>
  </si>
  <si>
    <t xml:space="preserve">N</t>
  </si>
  <si>
    <t xml:space="preserve">Monte Carlo paths</t>
  </si>
  <si>
    <t xml:space="preserve">αx PARAMETERS (Average Log Mortality by Age)</t>
  </si>
  <si>
    <t xml:space="preserve">βx PARAMETERS (Age Sensitivity)</t>
  </si>
  <si>
    <t xml:space="preserve">κt TIME SERIES PROJECTION</t>
  </si>
  <si>
    <t xml:space="preserve">αx</t>
  </si>
  <si>
    <t xml:space="preserve">exp(αx)</t>
  </si>
  <si>
    <t xml:space="preserve">Life Table qx</t>
  </si>
  <si>
    <t xml:space="preserve">βx</t>
  </si>
  <si>
    <t xml:space="preserve">Normalized</t>
  </si>
  <si>
    <t xml:space="preserve">κt (Best Est)</t>
  </si>
  <si>
    <t xml:space="preserve">κt (97.5%)</t>
  </si>
  <si>
    <t xml:space="preserve">κt (2.5%)</t>
  </si>
  <si>
    <t xml:space="preserve">CAIRNS-BLAKE-DOWD (CBD) MODEL</t>
  </si>
  <si>
    <t xml:space="preserve">logit(qx,t) = κt(1) + κt(2)·(x - x̄)</t>
  </si>
  <si>
    <t xml:space="preserve">where x̄ is the average age in the sample</t>
  </si>
  <si>
    <t xml:space="preserve">Starting year</t>
  </si>
  <si>
    <t xml:space="preserve">κ(1) Drift</t>
  </si>
  <si>
    <t xml:space="preserve">d₁</t>
  </si>
  <si>
    <t xml:space="preserve">Level drift (intercept)</t>
  </si>
  <si>
    <t xml:space="preserve">κ(1) Volatility</t>
  </si>
  <si>
    <t xml:space="preserve">σ₁</t>
  </si>
  <si>
    <t xml:space="preserve">Level volatility</t>
  </si>
  <si>
    <t xml:space="preserve">κ(2) Drift</t>
  </si>
  <si>
    <t xml:space="preserve">d₂</t>
  </si>
  <si>
    <t xml:space="preserve">Slope drift</t>
  </si>
  <si>
    <t xml:space="preserve">κ(2) Volatility</t>
  </si>
  <si>
    <t xml:space="preserve">σ₂</t>
  </si>
  <si>
    <t xml:space="preserve">Slope volatility</t>
  </si>
  <si>
    <t xml:space="preserve">Correlation</t>
  </si>
  <si>
    <t xml:space="preserve">ρ</t>
  </si>
  <si>
    <t xml:space="preserve">κ(1), κ(2) correlation</t>
  </si>
  <si>
    <t xml:space="preserve">Mean Age</t>
  </si>
  <si>
    <t xml:space="preserve">x̄</t>
  </si>
  <si>
    <t xml:space="preserve">Reference age</t>
  </si>
  <si>
    <t xml:space="preserve">CBD MORTALITY RATES BY AGE (t=0)</t>
  </si>
  <si>
    <t xml:space="preserve">κ(1) AND κ(2) PROJECTIONS</t>
  </si>
  <si>
    <t xml:space="preserve">x - x̄</t>
  </si>
  <si>
    <t xml:space="preserve">logit(qx)</t>
  </si>
  <si>
    <t xml:space="preserve">qx</t>
  </si>
  <si>
    <t xml:space="preserve">px</t>
  </si>
  <si>
    <t xml:space="preserve">κ(1)</t>
  </si>
  <si>
    <t xml:space="preserve">κ(2)</t>
  </si>
  <si>
    <t xml:space="preserve">q(65)</t>
  </si>
  <si>
    <t xml:space="preserve">q(85)</t>
  </si>
  <si>
    <t xml:space="preserve">PROJECTED LIFE TABLES</t>
  </si>
  <si>
    <t xml:space="preserve">PERIOD LIFE TABLE - BASE YEAR 2024</t>
  </si>
  <si>
    <t xml:space="preserve">SURVIVAL PROBABILITIES FROM AGE 65</t>
  </si>
  <si>
    <t xml:space="preserve">Age (x)</t>
  </si>
  <si>
    <t xml:space="preserve">lx</t>
  </si>
  <si>
    <t xml:space="preserve">dx</t>
  </si>
  <si>
    <t xml:space="preserve">Lx</t>
  </si>
  <si>
    <t xml:space="preserve">Tx</t>
  </si>
  <si>
    <t xml:space="preserve">ex</t>
  </si>
  <si>
    <t xml:space="preserve">Years</t>
  </si>
  <si>
    <t xml:space="preserve">tPx</t>
  </si>
  <si>
    <t xml:space="preserve">Annuity ax</t>
  </si>
  <si>
    <t xml:space="preserve">ANNUITY PORTFOLIO</t>
  </si>
  <si>
    <t xml:space="preserve">INDIVIDUAL ANNUITANTS</t>
  </si>
  <si>
    <t xml:space="preserve">ID</t>
  </si>
  <si>
    <t xml:space="preserve">Name</t>
  </si>
  <si>
    <t xml:space="preserve">Gender</t>
  </si>
  <si>
    <t xml:space="preserve">DOB</t>
  </si>
  <si>
    <t xml:space="preserve">Annual Benefit</t>
  </si>
  <si>
    <t xml:space="preserve">Benefit Type</t>
  </si>
  <si>
    <t xml:space="preserve">Start Date</t>
  </si>
  <si>
    <t xml:space="preserve">A001</t>
  </si>
  <si>
    <t xml:space="preserve">John Smith</t>
  </si>
  <si>
    <t xml:space="preserve">M</t>
  </si>
  <si>
    <t xml:space="preserve">1959-03-15</t>
  </si>
  <si>
    <t xml:space="preserve">Life</t>
  </si>
  <si>
    <t xml:space="preserve">2024-04-01</t>
  </si>
  <si>
    <t xml:space="preserve">A002</t>
  </si>
  <si>
    <t xml:space="preserve">Mary Johnson</t>
  </si>
  <si>
    <t xml:space="preserve">F</t>
  </si>
  <si>
    <t xml:space="preserve">1957-08-22</t>
  </si>
  <si>
    <t xml:space="preserve">2024-09-01</t>
  </si>
  <si>
    <t xml:space="preserve">A003</t>
  </si>
  <si>
    <t xml:space="preserve">Robert Williams</t>
  </si>
  <si>
    <t xml:space="preserve">1954-11-30</t>
  </si>
  <si>
    <t xml:space="preserve">J&amp;S 50%</t>
  </si>
  <si>
    <t xml:space="preserve">2023-12-01</t>
  </si>
  <si>
    <t xml:space="preserve">A004</t>
  </si>
  <si>
    <t xml:space="preserve">Patricia Brown</t>
  </si>
  <si>
    <t xml:space="preserve">1952-06-14</t>
  </si>
  <si>
    <t xml:space="preserve">2024-07-01</t>
  </si>
  <si>
    <t xml:space="preserve">A005</t>
  </si>
  <si>
    <t xml:space="preserve">Michael Davis</t>
  </si>
  <si>
    <t xml:space="preserve">1949-01-25</t>
  </si>
  <si>
    <t xml:space="preserve">2024-02-01</t>
  </si>
  <si>
    <t xml:space="preserve">A006</t>
  </si>
  <si>
    <t xml:space="preserve">Linda Miller</t>
  </si>
  <si>
    <t xml:space="preserve">1956-09-08</t>
  </si>
  <si>
    <t xml:space="preserve">J&amp;S 100%</t>
  </si>
  <si>
    <t xml:space="preserve">2024-05-01</t>
  </si>
  <si>
    <t xml:space="preserve">A007</t>
  </si>
  <si>
    <t xml:space="preserve">William Wilson</t>
  </si>
  <si>
    <t xml:space="preserve">1951-04-17</t>
  </si>
  <si>
    <t xml:space="preserve">2023-05-01</t>
  </si>
  <si>
    <t xml:space="preserve">A008</t>
  </si>
  <si>
    <t xml:space="preserve">Elizabeth Moore</t>
  </si>
  <si>
    <t xml:space="preserve">1948-12-03</t>
  </si>
  <si>
    <t xml:space="preserve">2024-01-01</t>
  </si>
  <si>
    <t xml:space="preserve">A009</t>
  </si>
  <si>
    <t xml:space="preserve">David Taylor</t>
  </si>
  <si>
    <t xml:space="preserve">1946-07-21</t>
  </si>
  <si>
    <t xml:space="preserve">Period Certain</t>
  </si>
  <si>
    <t xml:space="preserve">2023-08-01</t>
  </si>
  <si>
    <t xml:space="preserve">A010</t>
  </si>
  <si>
    <t xml:space="preserve">Jennifer Anderson</t>
  </si>
  <si>
    <t xml:space="preserve">1960-02-28</t>
  </si>
  <si>
    <t xml:space="preserve">2024-03-01</t>
  </si>
  <si>
    <t xml:space="preserve">A011</t>
  </si>
  <si>
    <t xml:space="preserve">Charles Thomas</t>
  </si>
  <si>
    <t xml:space="preserve">1953-10-12</t>
  </si>
  <si>
    <t xml:space="preserve">2024-06-01</t>
  </si>
  <si>
    <t xml:space="preserve">A012</t>
  </si>
  <si>
    <t xml:space="preserve">Susan Jackson</t>
  </si>
  <si>
    <t xml:space="preserve">1950-05-05</t>
  </si>
  <si>
    <t xml:space="preserve">J&amp;S 75%</t>
  </si>
  <si>
    <t xml:space="preserve">2023-06-01</t>
  </si>
  <si>
    <t xml:space="preserve">A013</t>
  </si>
  <si>
    <t xml:space="preserve">Joseph White</t>
  </si>
  <si>
    <t xml:space="preserve">1947-03-19</t>
  </si>
  <si>
    <t xml:space="preserve">A014</t>
  </si>
  <si>
    <t xml:space="preserve">Margaret Harris</t>
  </si>
  <si>
    <t xml:space="preserve">1955-11-27</t>
  </si>
  <si>
    <t xml:space="preserve">2024-08-01</t>
  </si>
  <si>
    <t xml:space="preserve">A015</t>
  </si>
  <si>
    <t xml:space="preserve">Thomas Martin</t>
  </si>
  <si>
    <t xml:space="preserve">1944-08-09</t>
  </si>
  <si>
    <t xml:space="preserve">2022-09-01</t>
  </si>
  <si>
    <t xml:space="preserve">PORTFOLIO SUMMARY</t>
  </si>
  <si>
    <t xml:space="preserve">Count/Value</t>
  </si>
  <si>
    <t xml:space="preserve">Total Benefit</t>
  </si>
  <si>
    <t xml:space="preserve">Avg Age</t>
  </si>
  <si>
    <t xml:space="preserve">Total</t>
  </si>
  <si>
    <t xml:space="preserve">Male</t>
  </si>
  <si>
    <t xml:space="preserve">Female</t>
  </si>
  <si>
    <t xml:space="preserve">AGE DISTRIBUTION</t>
  </si>
  <si>
    <t xml:space="preserve">Age Band</t>
  </si>
  <si>
    <t xml:space="preserve">Count</t>
  </si>
  <si>
    <t xml:space="preserve">% of Total</t>
  </si>
  <si>
    <t xml:space="preserve">60-64</t>
  </si>
  <si>
    <t xml:space="preserve">65-69</t>
  </si>
  <si>
    <t xml:space="preserve">70-74</t>
  </si>
  <si>
    <t xml:space="preserve">75-79</t>
  </si>
  <si>
    <t xml:space="preserve">80+</t>
  </si>
  <si>
    <t xml:space="preserve">ANNUITY PRICING &amp; VALUATION</t>
  </si>
  <si>
    <t xml:space="preserve">VALUATION ASSUMPTIONS</t>
  </si>
  <si>
    <t xml:space="preserve">EXPECTED CASH FLOWS</t>
  </si>
  <si>
    <t xml:space="preserve">Expected CF</t>
  </si>
  <si>
    <t xml:space="preserve">Discount Factor</t>
  </si>
  <si>
    <t xml:space="preserve">PV of CF</t>
  </si>
  <si>
    <t xml:space="preserve">Discount Rate</t>
  </si>
  <si>
    <t xml:space="preserve">Risk-free rate + illiquidity premium</t>
  </si>
  <si>
    <t xml:space="preserve">Mortality Table</t>
  </si>
  <si>
    <t xml:space="preserve">LC-2024</t>
  </si>
  <si>
    <t xml:space="preserve">Lee-Carter projected</t>
  </si>
  <si>
    <t xml:space="preserve">Improvement Scale</t>
  </si>
  <si>
    <t xml:space="preserve">MP-2023</t>
  </si>
  <si>
    <t xml:space="preserve">SOA improvement scale</t>
  </si>
  <si>
    <t xml:space="preserve">Expenses (% of benefit)</t>
  </si>
  <si>
    <t xml:space="preserve">Annual admin costs</t>
  </si>
  <si>
    <t xml:space="preserve">Risk Margin Rate</t>
  </si>
  <si>
    <t xml:space="preserve">Cost of capital rate</t>
  </si>
  <si>
    <t xml:space="preserve">ANNUITY FACTORS (äx)</t>
  </si>
  <si>
    <t xml:space="preserve">Male äx</t>
  </si>
  <si>
    <t xml:space="preserve">Female äx</t>
  </si>
  <si>
    <t xml:space="preserve">Unisex äx</t>
  </si>
  <si>
    <t xml:space="preserve">PORTFOLIO VALUATION</t>
  </si>
  <si>
    <t xml:space="preserve">Best Estimate Liability (BEL)</t>
  </si>
  <si>
    <t xml:space="preserve">Expense Reserve</t>
  </si>
  <si>
    <t xml:space="preserve">Modified Duration</t>
  </si>
  <si>
    <t xml:space="preserve">Convexity</t>
  </si>
  <si>
    <t xml:space="preserve">LONGEVITY RISK METRICS</t>
  </si>
  <si>
    <t xml:space="preserve">SOLVENCY II SCR - LONGEVITY RISK</t>
  </si>
  <si>
    <t xml:space="preserve">SENSITIVITY ANALYSIS</t>
  </si>
  <si>
    <t xml:space="preserve">The Solvency II longevity stress applies a 20% reduction to mortality rates</t>
  </si>
  <si>
    <t xml:space="preserve">Change</t>
  </si>
  <si>
    <t xml:space="preserve">BEL Impact</t>
  </si>
  <si>
    <t xml:space="preserve">% Change</t>
  </si>
  <si>
    <t xml:space="preserve">+50 bps</t>
  </si>
  <si>
    <t xml:space="preserve">Δ from Base</t>
  </si>
  <si>
    <t xml:space="preserve">-50 bps</t>
  </si>
  <si>
    <t xml:space="preserve">Base BEL</t>
  </si>
  <si>
    <t xml:space="preserve">Mortality qx</t>
  </si>
  <si>
    <t xml:space="preserve">Stressed BEL (-20% qx)</t>
  </si>
  <si>
    <t xml:space="preserve">+10%</t>
  </si>
  <si>
    <t xml:space="preserve">Improvement Rate</t>
  </si>
  <si>
    <t xml:space="preserve">+0.5%</t>
  </si>
  <si>
    <t xml:space="preserve">Moderate Stress (-10% qx)</t>
  </si>
  <si>
    <t xml:space="preserve">-0.5%</t>
  </si>
  <si>
    <t xml:space="preserve">Severe Stress (-30% qx)</t>
  </si>
  <si>
    <t xml:space="preserve">Expense Rate</t>
  </si>
  <si>
    <t xml:space="preserve">Pandemic Shock (+15% qx)</t>
  </si>
  <si>
    <t xml:space="preserve">RISK MARGIN CALCULATION (COST OF CAPITAL)</t>
  </si>
  <si>
    <t xml:space="preserve">SCR Projection</t>
  </si>
  <si>
    <t xml:space="preserve">PV of SCR</t>
  </si>
  <si>
    <t xml:space="preserve">Sum of PV(SCR)</t>
  </si>
  <si>
    <t xml:space="preserve">Cost of Capital Rate</t>
  </si>
  <si>
    <t xml:space="preserve">Risk Margin</t>
  </si>
  <si>
    <t xml:space="preserve">MONTE CARLO SIMULATION</t>
  </si>
  <si>
    <t xml:space="preserve">SIMULATION PARAMETERS</t>
  </si>
  <si>
    <t xml:space="preserve">SAMPLE κt PATHS (First 10 Simulations)</t>
  </si>
  <si>
    <t xml:space="preserve">Path 1</t>
  </si>
  <si>
    <t xml:space="preserve">Path 2</t>
  </si>
  <si>
    <t xml:space="preserve">Path 3</t>
  </si>
  <si>
    <t xml:space="preserve">Path 4</t>
  </si>
  <si>
    <t xml:space="preserve">Path 5</t>
  </si>
  <si>
    <t xml:space="preserve">Path 6</t>
  </si>
  <si>
    <t xml:space="preserve">Path 7</t>
  </si>
  <si>
    <t xml:space="preserve">Path 8</t>
  </si>
  <si>
    <t xml:space="preserve">Path 9</t>
  </si>
  <si>
    <t xml:space="preserve">Path 10</t>
  </si>
  <si>
    <t xml:space="preserve">Number of Simulations</t>
  </si>
  <si>
    <t xml:space="preserve">Mortality Model</t>
  </si>
  <si>
    <t xml:space="preserve">Interest Rate Model</t>
  </si>
  <si>
    <t xml:space="preserve">Vasicek</t>
  </si>
  <si>
    <t xml:space="preserve">Correlation (κ, r)</t>
  </si>
  <si>
    <t xml:space="preserve">LIABILITY DISTRIBUTION RESULTS</t>
  </si>
  <si>
    <t xml:space="preserve">BEL PERCENTILE DISTRIBUTION</t>
  </si>
  <si>
    <t xml:space="preserve">Statistic</t>
  </si>
  <si>
    <t xml:space="preserve">Percentile</t>
  </si>
  <si>
    <t xml:space="preserve">BEL</t>
  </si>
  <si>
    <t xml:space="preserve">Δ from Mean</t>
  </si>
  <si>
    <t xml:space="preserve">Mean BEL</t>
  </si>
  <si>
    <t xml:space="preserve">1%</t>
  </si>
  <si>
    <t xml:space="preserve">Std Deviation</t>
  </si>
  <si>
    <t xml:space="preserve">5%</t>
  </si>
  <si>
    <t xml:space="preserve">CV (σ/μ)</t>
  </si>
  <si>
    <t xml:space="preserve">10%</t>
  </si>
  <si>
    <t xml:space="preserve">5th Percentile</t>
  </si>
  <si>
    <t xml:space="preserve">25%</t>
  </si>
  <si>
    <t xml:space="preserve">50th Percentile</t>
  </si>
  <si>
    <t xml:space="preserve">50%</t>
  </si>
  <si>
    <t xml:space="preserve">95th Percentile</t>
  </si>
  <si>
    <t xml:space="preserve">75%</t>
  </si>
  <si>
    <t xml:space="preserve">99th Percentile</t>
  </si>
  <si>
    <t xml:space="preserve">90%</t>
  </si>
  <si>
    <t xml:space="preserve">99.5th Percentile (VaR)</t>
  </si>
  <si>
    <t xml:space="preserve">95%</t>
  </si>
  <si>
    <t xml:space="preserve">99%</t>
  </si>
  <si>
    <t xml:space="preserve">99.5%</t>
  </si>
  <si>
    <t xml:space="preserve">MODEL DOCUMENTATION</t>
  </si>
  <si>
    <t xml:space="preserve">OVERVIEW</t>
  </si>
  <si>
    <t xml:space="preserve">This longevity risk model provides a comprehensive framework for pricing and reserving life annuity portfolios. 
It implements two industry-standard stochastic mortality models:
1. LEE-CARTER MODEL (1992)
   - ln(mx,t) = αx + βx·κt + εx,t
   - αx captures the age-specific mortality pattern
   - βx represents sensitivity to mortality improvements
   - κt is a time-varying index following a random walk with drift
2. CAIRNS-BLAKE-DOWD MODEL (2006)
   - logit(qx,t) = κt(1) + κt(2)·(x - x̄)
   - Two-factor model capturing both level and slope changes
   - Particularly suitable for ages 55+ (pension/annuity populations)
   - κ(1) and κ(2) follow correlated random walks</t>
  </si>
  <si>
    <t xml:space="preserve">KEY OUTPUTS</t>
  </si>
  <si>
    <t xml:space="preserve">• Best Estimate Liability (BEL): Present value of expected future payments
• Solvency Capital Requirement (SCR): Capital for longevity stress (-20% qx)
• Risk Margin: Cost of capital for non-hedgeable risks
• Duration &amp; Convexity: Interest rate sensitivity measures
• Exceedance Probability Curves: Distribution of future liabilities
• Life Expectancy Projections: Period and cohort expectations</t>
  </si>
  <si>
    <t xml:space="preserve">REGULATORY APPLICATIONS</t>
  </si>
  <si>
    <t xml:space="preserve">SOLVENCY II (EUROPE / BERMUDA EQUIVALENCE):
- SCR longevity module: 20% permanent reduction in mortality rates
- Risk margin calculated using cost-of-capital approach (6% rate)
- Best estimate uses risk-free yield curve (EIOPA/BMA)
BERMUDA SOLVENCY CAPITAL REQUIREMENT (BSCR):
- Longevity risk charge based on scenario testing
- Consistent with Solvency II equivalence determination
- BMA requires stochastic mortality projections for Class E insurers
US STATUTORY (NAIC):
- VM-22 requirements for variable annuities
- Principle-based reserving with mortality improvement scales
- SOA mortality tables (MP-2023 improvement scale)</t>
  </si>
  <si>
    <t xml:space="preserve">DATA SOURCES</t>
  </si>
  <si>
    <t xml:space="preserve">• Human Mortality Database (HMD): Historical mortality rates
• Society of Actuaries (SOA): Mortality improvement scales, annuity tables
• Continuous Mortality Investigation (CMI): UK mortality projections
• Lee, R.D. and Carter, L.R. (1992): Original Lee-Carter methodology
• Cairns, Blake, Dowd (2006): CBD model specification
• EIOPA/BMA: Risk-free yield curves and regulatory parameters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</si>
</sst>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"/>
    <numFmt numFmtId="166" formatCode="\$#,##0"/>
    <numFmt numFmtId="167" formatCode="0.0"/>
    <numFmt numFmtId="168" formatCode="0.0%"/>
    <numFmt numFmtId="169" formatCode="0.00000"/>
    <numFmt numFmtId="170" formatCode="0.000"/>
    <numFmt numFmtId="171" formatCode="0.0000"/>
    <numFmt numFmtId="172" formatCode="0.00"/>
    <numFmt numFmtId="173" formatCode="0.00%"/>
    <numFmt numFmtId="174" formatCode="#,##0"/>
    <numFmt numFmtId="175" formatCode="\+0.0%;\-0.0%;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Cambria"/>
      <family val="0"/>
      <charset val="1"/>
    </font>
    <font>
      <i val="true"/>
      <sz val="12"/>
      <color rgb="FF666666"/>
      <name val="Cambria"/>
      <family val="0"/>
      <charset val="1"/>
    </font>
    <font>
      <b val="true"/>
      <sz val="11"/>
      <color rgb="FF1F4E79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4"/>
      <color rgb="FF1F4E79"/>
      <name val="Cambria"/>
      <family val="0"/>
      <charset val="1"/>
    </font>
    <font>
      <i val="true"/>
      <sz val="10"/>
      <name val="Cambria"/>
      <family val="0"/>
      <charset val="1"/>
    </font>
    <font>
      <i val="true"/>
      <sz val="12"/>
      <name val="Cambria"/>
      <family val="0"/>
      <charset val="1"/>
    </font>
    <font>
      <sz val="11"/>
      <color rgb="FF0000FF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6DCE5"/>
        <bgColor rgb="FFE2EFDA"/>
      </patternFill>
    </fill>
    <fill>
      <patternFill patternType="solid">
        <fgColor rgb="FF1F4E79"/>
        <bgColor rgb="FF003366"/>
      </patternFill>
    </fill>
    <fill>
      <patternFill patternType="solid">
        <fgColor rgb="FFE2EFDA"/>
        <bgColor rgb="FFD6DCE5"/>
      </patternFill>
    </fill>
    <fill>
      <patternFill patternType="solid">
        <fgColor rgb="FFFFF2CC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3" min="3" style="1" width="18"/>
    <col collapsed="false" customWidth="true" hidden="false" outlineLevel="0" max="4" min="4" style="1" width="28"/>
    <col collapsed="false" customWidth="true" hidden="false" outlineLevel="0" max="5" min="5" style="1" width="14"/>
    <col collapsed="false" customWidth="true" hidden="false" outlineLevel="0" max="6" min="6" style="1" width="20"/>
    <col collapsed="false" customWidth="true" hidden="false" outlineLevel="0" max="7" min="7" style="1" width="24"/>
    <col collapsed="false" customWidth="true" hidden="false" outlineLevel="0" max="8" min="8" style="1" width="14"/>
    <col collapsed="false" customWidth="true" hidden="false" outlineLevel="0" max="9" min="9" style="1" width="16"/>
  </cols>
  <sheetData>
    <row r="1" customFormat="false" ht="21.7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  <c r="F4" s="4" t="s">
        <v>3</v>
      </c>
    </row>
    <row r="6" customFormat="false" ht="15" hidden="false" customHeight="true" outlineLevel="0" collapsed="false">
      <c r="B6" s="5" t="s">
        <v>4</v>
      </c>
      <c r="C6" s="5" t="s">
        <v>5</v>
      </c>
      <c r="D6" s="5" t="s">
        <v>6</v>
      </c>
      <c r="F6" s="5" t="s">
        <v>7</v>
      </c>
      <c r="G6" s="5" t="s">
        <v>8</v>
      </c>
      <c r="H6" s="5" t="s">
        <v>9</v>
      </c>
    </row>
    <row r="7" customFormat="false" ht="15" hidden="false" customHeight="true" outlineLevel="0" collapsed="false">
      <c r="B7" s="6" t="s">
        <v>10</v>
      </c>
      <c r="C7" s="7" t="n">
        <f aca="false">Portfolio!G26</f>
        <v>15</v>
      </c>
      <c r="D7" s="8" t="s">
        <v>11</v>
      </c>
      <c r="F7" s="8" t="s">
        <v>12</v>
      </c>
      <c r="G7" s="9" t="n">
        <f aca="false">'Lee-Carter'!C10</f>
        <v>-0.85</v>
      </c>
      <c r="H7" s="9" t="n">
        <f aca="false">'CBD Model'!C11</f>
        <v>-0.035</v>
      </c>
    </row>
    <row r="8" customFormat="false" ht="15" hidden="false" customHeight="true" outlineLevel="0" collapsed="false">
      <c r="B8" s="6" t="s">
        <v>13</v>
      </c>
      <c r="C8" s="10" t="n">
        <f aca="false">Portfolio!H26</f>
        <v>799000</v>
      </c>
      <c r="D8" s="8" t="s">
        <v>14</v>
      </c>
      <c r="F8" s="8" t="s">
        <v>15</v>
      </c>
      <c r="G8" s="9" t="n">
        <f aca="false">'Lee-Carter'!C11</f>
        <v>0.12</v>
      </c>
      <c r="H8" s="9" t="n">
        <f aca="false">'CBD Model'!C12</f>
        <v>0.008</v>
      </c>
    </row>
    <row r="9" customFormat="false" ht="15" hidden="false" customHeight="true" outlineLevel="0" collapsed="false">
      <c r="B9" s="6" t="s">
        <v>16</v>
      </c>
      <c r="C9" s="10" t="n">
        <f aca="false">'Annuity Pricing'!E28</f>
        <v>9529700</v>
      </c>
      <c r="D9" s="8" t="s">
        <v>17</v>
      </c>
      <c r="F9" s="8" t="s">
        <v>18</v>
      </c>
      <c r="G9" s="9" t="n">
        <f aca="false">'Lee-Carter'!C8</f>
        <v>2023</v>
      </c>
      <c r="H9" s="9" t="n">
        <f aca="false">'CBD Model'!C9</f>
        <v>2023</v>
      </c>
    </row>
    <row r="10" customFormat="false" ht="15" hidden="false" customHeight="true" outlineLevel="0" collapsed="false">
      <c r="B10" s="6" t="s">
        <v>19</v>
      </c>
      <c r="C10" s="10" t="n">
        <f aca="false">'Risk Metrics'!C37</f>
        <v>369846.269494593</v>
      </c>
      <c r="D10" s="8" t="s">
        <v>20</v>
      </c>
      <c r="F10" s="8" t="s">
        <v>21</v>
      </c>
      <c r="G10" s="9" t="n">
        <f aca="false">'Lee-Carter'!C9</f>
        <v>50</v>
      </c>
      <c r="H10" s="9" t="n">
        <f aca="false">'CBD Model'!C10</f>
        <v>50</v>
      </c>
    </row>
    <row r="11" customFormat="false" ht="15" hidden="false" customHeight="true" outlineLevel="0" collapsed="false">
      <c r="B11" s="6" t="s">
        <v>22</v>
      </c>
      <c r="C11" s="10" t="n">
        <f aca="false">C9+C10</f>
        <v>9899546.26949459</v>
      </c>
      <c r="D11" s="8" t="s">
        <v>23</v>
      </c>
      <c r="F11" s="8" t="s">
        <v>24</v>
      </c>
      <c r="G11" s="9" t="n">
        <v>0.987</v>
      </c>
      <c r="H11" s="9" t="n">
        <v>0.992</v>
      </c>
    </row>
    <row r="12" customFormat="false" ht="15" hidden="false" customHeight="true" outlineLevel="0" collapsed="false">
      <c r="B12" s="6" t="s">
        <v>25</v>
      </c>
      <c r="C12" s="10" t="n">
        <f aca="false">'Risk Metrics'!C10</f>
        <v>810024.5</v>
      </c>
      <c r="D12" s="8" t="s">
        <v>26</v>
      </c>
    </row>
    <row r="13" customFormat="false" ht="15" hidden="false" customHeight="true" outlineLevel="0" collapsed="false">
      <c r="B13" s="6" t="s">
        <v>27</v>
      </c>
      <c r="C13" s="11" t="n">
        <f aca="false">'Annuity Pricing'!E30</f>
        <v>11.8</v>
      </c>
      <c r="D13" s="8" t="s">
        <v>28</v>
      </c>
    </row>
    <row r="14" customFormat="false" ht="15" hidden="false" customHeight="true" outlineLevel="0" collapsed="false">
      <c r="B14" s="6" t="s">
        <v>29</v>
      </c>
      <c r="C14" s="11" t="n">
        <f aca="false">Portfolio!I26</f>
        <v>72.0137672090113</v>
      </c>
      <c r="D14" s="8" t="s">
        <v>30</v>
      </c>
    </row>
    <row r="17" customFormat="false" ht="15" hidden="false" customHeight="true" outlineLevel="0" collapsed="false">
      <c r="A17" s="4" t="s">
        <v>31</v>
      </c>
      <c r="G17" s="4" t="s">
        <v>32</v>
      </c>
    </row>
    <row r="19" customFormat="false" ht="15" hidden="false" customHeight="true" outlineLevel="0" collapsed="false">
      <c r="B19" s="5" t="s">
        <v>33</v>
      </c>
      <c r="C19" s="5" t="s">
        <v>34</v>
      </c>
      <c r="D19" s="5" t="s">
        <v>35</v>
      </c>
      <c r="E19" s="5" t="s">
        <v>36</v>
      </c>
      <c r="G19" s="5" t="s">
        <v>37</v>
      </c>
      <c r="H19" s="5" t="s">
        <v>38</v>
      </c>
      <c r="I19" s="5" t="s">
        <v>39</v>
      </c>
    </row>
    <row r="20" customFormat="false" ht="15" hidden="false" customHeight="true" outlineLevel="0" collapsed="false">
      <c r="B20" s="8" t="n">
        <v>2024</v>
      </c>
      <c r="C20" s="12" t="n">
        <v>18.5</v>
      </c>
      <c r="D20" s="12" t="n">
        <v>21.2</v>
      </c>
      <c r="E20" s="8" t="s">
        <v>40</v>
      </c>
      <c r="G20" s="8" t="s">
        <v>41</v>
      </c>
      <c r="H20" s="8" t="s">
        <v>42</v>
      </c>
      <c r="I20" s="9" t="n">
        <v>0</v>
      </c>
    </row>
    <row r="21" customFormat="false" ht="15" hidden="false" customHeight="true" outlineLevel="0" collapsed="false">
      <c r="B21" s="8" t="n">
        <v>2034</v>
      </c>
      <c r="C21" s="12" t="n">
        <v>19.8</v>
      </c>
      <c r="D21" s="12" t="n">
        <v>22.4</v>
      </c>
      <c r="E21" s="8" t="s">
        <v>43</v>
      </c>
      <c r="G21" s="8" t="s">
        <v>44</v>
      </c>
      <c r="H21" s="8" t="s">
        <v>45</v>
      </c>
      <c r="I21" s="13" t="n">
        <f aca="false">'Risk Metrics'!C10</f>
        <v>810024.5</v>
      </c>
    </row>
    <row r="22" customFormat="false" ht="15" hidden="false" customHeight="true" outlineLevel="0" collapsed="false">
      <c r="B22" s="8" t="n">
        <v>2044</v>
      </c>
      <c r="C22" s="12" t="n">
        <v>21</v>
      </c>
      <c r="D22" s="12" t="n">
        <v>23.5</v>
      </c>
      <c r="E22" s="8" t="s">
        <v>46</v>
      </c>
      <c r="G22" s="8" t="s">
        <v>47</v>
      </c>
      <c r="H22" s="8" t="s">
        <v>48</v>
      </c>
      <c r="I22" s="14" t="n">
        <f aca="false">'Risk Metrics'!D11</f>
        <v>381188</v>
      </c>
    </row>
    <row r="23" customFormat="false" ht="15" hidden="false" customHeight="true" outlineLevel="0" collapsed="false">
      <c r="B23" s="8" t="n">
        <v>2054</v>
      </c>
      <c r="C23" s="12" t="n">
        <v>22.1</v>
      </c>
      <c r="D23" s="12" t="n">
        <v>24.5</v>
      </c>
      <c r="E23" s="8" t="s">
        <v>49</v>
      </c>
      <c r="G23" s="8" t="s">
        <v>50</v>
      </c>
      <c r="H23" s="8" t="s">
        <v>51</v>
      </c>
      <c r="I23" s="14" t="n">
        <f aca="false">'Risk Metrics'!D12</f>
        <v>1286509.5</v>
      </c>
    </row>
    <row r="24" customFormat="false" ht="15" hidden="false" customHeight="true" outlineLevel="0" collapsed="false">
      <c r="B24" s="8" t="n">
        <v>2064</v>
      </c>
      <c r="C24" s="12" t="n">
        <v>23.1</v>
      </c>
      <c r="D24" s="12" t="n">
        <v>25.4</v>
      </c>
      <c r="E24" s="8" t="s">
        <v>52</v>
      </c>
      <c r="G24" s="8" t="s">
        <v>53</v>
      </c>
      <c r="H24" s="8" t="s">
        <v>54</v>
      </c>
      <c r="I24" s="14" t="n">
        <f aca="false">'Risk Metrics'!D13</f>
        <v>-571782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0"/>
  </cols>
  <sheetData>
    <row r="1" customFormat="false" ht="17.25" hidden="false" customHeight="true" outlineLevel="0" collapsed="false">
      <c r="A1" s="15" t="s">
        <v>325</v>
      </c>
    </row>
    <row r="3" customFormat="false" ht="15" hidden="false" customHeight="true" outlineLevel="0" collapsed="false">
      <c r="A3" s="4" t="s">
        <v>326</v>
      </c>
    </row>
    <row r="5" customFormat="false" ht="15" hidden="false" customHeight="true" outlineLevel="0" collapsed="false">
      <c r="A5" s="34" t="s">
        <v>327</v>
      </c>
      <c r="B5" s="34"/>
      <c r="C5" s="34"/>
      <c r="D5" s="34"/>
      <c r="E5" s="34"/>
      <c r="F5" s="34"/>
      <c r="G5" s="34"/>
      <c r="H5" s="34"/>
    </row>
    <row r="6" customFormat="false" ht="15" hidden="false" customHeight="true" outlineLevel="0" collapsed="false">
      <c r="A6" s="34"/>
      <c r="B6" s="34"/>
      <c r="C6" s="34"/>
      <c r="D6" s="34"/>
      <c r="E6" s="34"/>
      <c r="F6" s="34"/>
      <c r="G6" s="34"/>
      <c r="H6" s="34"/>
    </row>
    <row r="7" customFormat="false" ht="15" hidden="false" customHeight="true" outlineLevel="0" collapsed="false">
      <c r="A7" s="34"/>
      <c r="B7" s="34"/>
      <c r="C7" s="34"/>
      <c r="D7" s="34"/>
      <c r="E7" s="34"/>
      <c r="F7" s="34"/>
      <c r="G7" s="34"/>
      <c r="H7" s="34"/>
    </row>
    <row r="8" customFormat="false" ht="15" hidden="false" customHeight="true" outlineLevel="0" collapsed="false">
      <c r="A8" s="34"/>
      <c r="B8" s="34"/>
      <c r="C8" s="34"/>
      <c r="D8" s="34"/>
      <c r="E8" s="34"/>
      <c r="F8" s="34"/>
      <c r="G8" s="34"/>
      <c r="H8" s="34"/>
    </row>
    <row r="9" customFormat="false" ht="15" hidden="false" customHeight="true" outlineLevel="0" collapsed="false">
      <c r="A9" s="34"/>
      <c r="B9" s="34"/>
      <c r="C9" s="34"/>
      <c r="D9" s="34"/>
      <c r="E9" s="34"/>
      <c r="F9" s="34"/>
      <c r="G9" s="34"/>
      <c r="H9" s="34"/>
    </row>
    <row r="10" customFormat="false" ht="15" hidden="false" customHeight="true" outlineLevel="0" collapsed="false">
      <c r="A10" s="34"/>
      <c r="B10" s="34"/>
      <c r="C10" s="34"/>
      <c r="D10" s="34"/>
      <c r="E10" s="34"/>
      <c r="F10" s="34"/>
      <c r="G10" s="34"/>
      <c r="H10" s="34"/>
    </row>
    <row r="11" customFormat="false" ht="15" hidden="false" customHeight="true" outlineLevel="0" collapsed="false">
      <c r="A11" s="34"/>
      <c r="B11" s="34"/>
      <c r="C11" s="34"/>
      <c r="D11" s="34"/>
      <c r="E11" s="34"/>
      <c r="F11" s="34"/>
      <c r="G11" s="34"/>
      <c r="H11" s="34"/>
    </row>
    <row r="12" customFormat="false" ht="15" hidden="false" customHeight="true" outlineLevel="0" collapsed="false">
      <c r="A12" s="34"/>
      <c r="B12" s="34"/>
      <c r="C12" s="34"/>
      <c r="D12" s="34"/>
      <c r="E12" s="34"/>
      <c r="F12" s="34"/>
      <c r="G12" s="34"/>
      <c r="H12" s="34"/>
    </row>
    <row r="13" customFormat="false" ht="15" hidden="false" customHeight="true" outlineLevel="0" collapsed="false">
      <c r="A13" s="34"/>
      <c r="B13" s="34"/>
      <c r="C13" s="34"/>
      <c r="D13" s="34"/>
      <c r="E13" s="34"/>
      <c r="F13" s="34"/>
      <c r="G13" s="34"/>
      <c r="H13" s="34"/>
    </row>
    <row r="14" customFormat="false" ht="15" hidden="false" customHeight="true" outlineLevel="0" collapsed="false">
      <c r="A14" s="34"/>
      <c r="B14" s="34"/>
      <c r="C14" s="34"/>
      <c r="D14" s="34"/>
      <c r="E14" s="34"/>
      <c r="F14" s="34"/>
      <c r="G14" s="34"/>
      <c r="H14" s="34"/>
    </row>
    <row r="16" customFormat="false" ht="15" hidden="false" customHeight="true" outlineLevel="0" collapsed="false">
      <c r="A16" s="4" t="s">
        <v>328</v>
      </c>
    </row>
    <row r="18" customFormat="false" ht="15" hidden="false" customHeight="true" outlineLevel="0" collapsed="false">
      <c r="A18" s="34" t="s">
        <v>329</v>
      </c>
      <c r="B18" s="34"/>
      <c r="C18" s="34"/>
      <c r="D18" s="34"/>
      <c r="E18" s="34"/>
      <c r="F18" s="34"/>
      <c r="G18" s="34"/>
      <c r="H18" s="34"/>
    </row>
    <row r="19" customFormat="false" ht="15" hidden="false" customHeight="true" outlineLevel="0" collapsed="false">
      <c r="A19" s="34"/>
      <c r="B19" s="34"/>
      <c r="C19" s="34"/>
      <c r="D19" s="34"/>
      <c r="E19" s="34"/>
      <c r="F19" s="34"/>
      <c r="G19" s="34"/>
      <c r="H19" s="34"/>
    </row>
    <row r="20" customFormat="false" ht="15" hidden="false" customHeight="true" outlineLevel="0" collapsed="false">
      <c r="A20" s="34"/>
      <c r="B20" s="34"/>
      <c r="C20" s="34"/>
      <c r="D20" s="34"/>
      <c r="E20" s="34"/>
      <c r="F20" s="34"/>
      <c r="G20" s="34"/>
      <c r="H20" s="34"/>
    </row>
    <row r="21" customFormat="false" ht="15" hidden="false" customHeight="true" outlineLevel="0" collapsed="false">
      <c r="A21" s="34"/>
      <c r="B21" s="34"/>
      <c r="C21" s="34"/>
      <c r="D21" s="34"/>
      <c r="E21" s="34"/>
      <c r="F21" s="34"/>
      <c r="G21" s="34"/>
      <c r="H21" s="34"/>
    </row>
    <row r="22" customFormat="false" ht="15" hidden="false" customHeight="true" outlineLevel="0" collapsed="false">
      <c r="A22" s="34"/>
      <c r="B22" s="34"/>
      <c r="C22" s="34"/>
      <c r="D22" s="34"/>
      <c r="E22" s="34"/>
      <c r="F22" s="34"/>
      <c r="G22" s="34"/>
      <c r="H22" s="34"/>
    </row>
    <row r="23" customFormat="false" ht="15" hidden="false" customHeight="true" outlineLevel="0" collapsed="false">
      <c r="A23" s="34"/>
      <c r="B23" s="34"/>
      <c r="C23" s="34"/>
      <c r="D23" s="34"/>
      <c r="E23" s="34"/>
      <c r="F23" s="34"/>
      <c r="G23" s="34"/>
      <c r="H23" s="34"/>
    </row>
    <row r="24" customFormat="false" ht="15" hidden="false" customHeight="true" outlineLevel="0" collapsed="false">
      <c r="A24" s="34"/>
      <c r="B24" s="34"/>
      <c r="C24" s="34"/>
      <c r="D24" s="34"/>
      <c r="E24" s="34"/>
      <c r="F24" s="34"/>
      <c r="G24" s="34"/>
      <c r="H24" s="34"/>
    </row>
    <row r="26" customFormat="false" ht="15" hidden="false" customHeight="true" outlineLevel="0" collapsed="false">
      <c r="A26" s="4" t="s">
        <v>330</v>
      </c>
    </row>
    <row r="28" customFormat="false" ht="15" hidden="false" customHeight="true" outlineLevel="0" collapsed="false">
      <c r="A28" s="34" t="s">
        <v>331</v>
      </c>
      <c r="B28" s="34"/>
      <c r="C28" s="34"/>
      <c r="D28" s="34"/>
      <c r="E28" s="34"/>
      <c r="F28" s="34"/>
      <c r="G28" s="34"/>
      <c r="H28" s="34"/>
    </row>
    <row r="29" customFormat="false" ht="15" hidden="false" customHeight="true" outlineLevel="0" collapsed="false">
      <c r="A29" s="34"/>
      <c r="B29" s="34"/>
      <c r="C29" s="34"/>
      <c r="D29" s="34"/>
      <c r="E29" s="34"/>
      <c r="F29" s="34"/>
      <c r="G29" s="34"/>
      <c r="H29" s="34"/>
    </row>
    <row r="30" customFormat="false" ht="15" hidden="false" customHeight="true" outlineLevel="0" collapsed="false">
      <c r="A30" s="34"/>
      <c r="B30" s="34"/>
      <c r="C30" s="34"/>
      <c r="D30" s="34"/>
      <c r="E30" s="34"/>
      <c r="F30" s="34"/>
      <c r="G30" s="34"/>
      <c r="H30" s="34"/>
    </row>
    <row r="31" customFormat="false" ht="15" hidden="false" customHeight="true" outlineLevel="0" collapsed="false">
      <c r="A31" s="34"/>
      <c r="B31" s="34"/>
      <c r="C31" s="34"/>
      <c r="D31" s="34"/>
      <c r="E31" s="34"/>
      <c r="F31" s="34"/>
      <c r="G31" s="34"/>
      <c r="H31" s="34"/>
    </row>
    <row r="32" customFormat="false" ht="15" hidden="false" customHeight="true" outlineLevel="0" collapsed="false">
      <c r="A32" s="34"/>
      <c r="B32" s="34"/>
      <c r="C32" s="34"/>
      <c r="D32" s="34"/>
      <c r="E32" s="34"/>
      <c r="F32" s="34"/>
      <c r="G32" s="34"/>
      <c r="H32" s="34"/>
    </row>
    <row r="33" customFormat="false" ht="15" hidden="false" customHeight="true" outlineLevel="0" collapsed="false">
      <c r="A33" s="34"/>
      <c r="B33" s="34"/>
      <c r="C33" s="34"/>
      <c r="D33" s="34"/>
      <c r="E33" s="34"/>
      <c r="F33" s="34"/>
      <c r="G33" s="34"/>
      <c r="H33" s="34"/>
    </row>
    <row r="34" customFormat="false" ht="15" hidden="false" customHeight="true" outlineLevel="0" collapsed="false">
      <c r="A34" s="34"/>
      <c r="B34" s="34"/>
      <c r="C34" s="34"/>
      <c r="D34" s="34"/>
      <c r="E34" s="34"/>
      <c r="F34" s="34"/>
      <c r="G34" s="34"/>
      <c r="H34" s="34"/>
    </row>
    <row r="35" customFormat="false" ht="15" hidden="false" customHeight="true" outlineLevel="0" collapsed="false">
      <c r="A35" s="34"/>
      <c r="B35" s="34"/>
      <c r="C35" s="34"/>
      <c r="D35" s="34"/>
      <c r="E35" s="34"/>
      <c r="F35" s="34"/>
      <c r="G35" s="34"/>
      <c r="H35" s="34"/>
    </row>
    <row r="36" customFormat="false" ht="15" hidden="false" customHeight="true" outlineLevel="0" collapsed="false">
      <c r="A36" s="34"/>
      <c r="B36" s="34"/>
      <c r="C36" s="34"/>
      <c r="D36" s="34"/>
      <c r="E36" s="34"/>
      <c r="F36" s="34"/>
      <c r="G36" s="34"/>
      <c r="H36" s="34"/>
    </row>
    <row r="37" customFormat="false" ht="15" hidden="false" customHeight="true" outlineLevel="0" collapsed="false">
      <c r="A37" s="34"/>
      <c r="B37" s="34"/>
      <c r="C37" s="34"/>
      <c r="D37" s="34"/>
      <c r="E37" s="34"/>
      <c r="F37" s="34"/>
      <c r="G37" s="34"/>
      <c r="H37" s="34"/>
    </row>
    <row r="38" customFormat="false" ht="15" hidden="false" customHeight="true" outlineLevel="0" collapsed="false">
      <c r="A38" s="34"/>
      <c r="B38" s="34"/>
      <c r="C38" s="34"/>
      <c r="D38" s="34"/>
      <c r="E38" s="34"/>
      <c r="F38" s="34"/>
      <c r="G38" s="34"/>
      <c r="H38" s="34"/>
    </row>
    <row r="40" customFormat="false" ht="15" hidden="false" customHeight="true" outlineLevel="0" collapsed="false">
      <c r="A40" s="4" t="s">
        <v>332</v>
      </c>
    </row>
    <row r="42" customFormat="false" ht="15" hidden="false" customHeight="true" outlineLevel="0" collapsed="false">
      <c r="A42" s="34" t="s">
        <v>333</v>
      </c>
      <c r="B42" s="34"/>
      <c r="C42" s="34"/>
      <c r="D42" s="34"/>
      <c r="E42" s="34"/>
      <c r="F42" s="34"/>
      <c r="G42" s="34"/>
      <c r="H42" s="34"/>
    </row>
    <row r="43" customFormat="false" ht="15" hidden="false" customHeight="true" outlineLevel="0" collapsed="false">
      <c r="A43" s="34"/>
      <c r="B43" s="34"/>
      <c r="C43" s="34"/>
      <c r="D43" s="34"/>
      <c r="E43" s="34"/>
      <c r="F43" s="34"/>
      <c r="G43" s="34"/>
      <c r="H43" s="34"/>
    </row>
    <row r="44" customFormat="false" ht="15" hidden="false" customHeight="true" outlineLevel="0" collapsed="false">
      <c r="A44" s="34"/>
      <c r="B44" s="34"/>
      <c r="C44" s="34"/>
      <c r="D44" s="34"/>
      <c r="E44" s="34"/>
      <c r="F44" s="34"/>
      <c r="G44" s="34"/>
      <c r="H44" s="34"/>
    </row>
    <row r="45" customFormat="false" ht="15" hidden="false" customHeight="true" outlineLevel="0" collapsed="false">
      <c r="A45" s="34"/>
      <c r="B45" s="34"/>
      <c r="C45" s="34"/>
      <c r="D45" s="34"/>
      <c r="E45" s="34"/>
      <c r="F45" s="34"/>
      <c r="G45" s="34"/>
      <c r="H45" s="34"/>
    </row>
    <row r="46" customFormat="false" ht="15" hidden="false" customHeight="true" outlineLevel="0" collapsed="false">
      <c r="A46" s="34"/>
      <c r="B46" s="34"/>
      <c r="C46" s="34"/>
      <c r="D46" s="34"/>
      <c r="E46" s="34"/>
      <c r="F46" s="34"/>
      <c r="G46" s="34"/>
      <c r="H46" s="34"/>
    </row>
    <row r="47" customFormat="false" ht="15" hidden="false" customHeight="true" outlineLevel="0" collapsed="false">
      <c r="A47" s="34"/>
      <c r="B47" s="34"/>
      <c r="C47" s="34"/>
      <c r="D47" s="34"/>
      <c r="E47" s="34"/>
      <c r="F47" s="34"/>
      <c r="G47" s="34"/>
      <c r="H47" s="34"/>
    </row>
    <row r="48" customFormat="false" ht="15" hidden="false" customHeight="true" outlineLevel="0" collapsed="false">
      <c r="A48" s="34"/>
      <c r="B48" s="34"/>
      <c r="C48" s="34"/>
      <c r="D48" s="34"/>
      <c r="E48" s="34"/>
      <c r="F48" s="34"/>
      <c r="G48" s="34"/>
      <c r="H48" s="34"/>
    </row>
  </sheetData>
  <mergeCells count="4">
    <mergeCell ref="A5:H14"/>
    <mergeCell ref="A18:H24"/>
    <mergeCell ref="A28:H38"/>
    <mergeCell ref="A42:H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14" min="2" style="1" width="10"/>
  </cols>
  <sheetData>
    <row r="1" customFormat="false" ht="17.25" hidden="false" customHeight="true" outlineLevel="0" collapsed="false">
      <c r="A1" s="15" t="s">
        <v>55</v>
      </c>
    </row>
    <row r="2" customFormat="false" ht="15" hidden="false" customHeight="true" outlineLevel="0" collapsed="false">
      <c r="A2" s="16" t="s">
        <v>56</v>
      </c>
    </row>
    <row r="4" customFormat="false" ht="15" hidden="false" customHeight="true" outlineLevel="0" collapsed="false">
      <c r="A4" s="4" t="s">
        <v>57</v>
      </c>
    </row>
    <row r="6" customFormat="false" ht="15" hidden="false" customHeight="true" outlineLevel="0" collapsed="false">
      <c r="A6" s="5" t="s">
        <v>58</v>
      </c>
      <c r="B6" s="5" t="n">
        <v>2000</v>
      </c>
      <c r="C6" s="5" t="n">
        <v>2002</v>
      </c>
      <c r="D6" s="5" t="n">
        <v>2004</v>
      </c>
      <c r="E6" s="5" t="n">
        <v>2006</v>
      </c>
      <c r="F6" s="5" t="n">
        <v>2008</v>
      </c>
      <c r="G6" s="5" t="n">
        <v>2010</v>
      </c>
      <c r="H6" s="5" t="n">
        <v>2012</v>
      </c>
      <c r="I6" s="5" t="n">
        <v>2014</v>
      </c>
      <c r="J6" s="5" t="n">
        <v>2016</v>
      </c>
      <c r="K6" s="5" t="n">
        <v>2018</v>
      </c>
      <c r="L6" s="5" t="n">
        <v>2020</v>
      </c>
      <c r="M6" s="5" t="n">
        <v>2022</v>
      </c>
    </row>
    <row r="7" customFormat="false" ht="15" hidden="false" customHeight="true" outlineLevel="0" collapsed="false">
      <c r="A7" s="8" t="n">
        <v>60</v>
      </c>
      <c r="B7" s="17" t="n">
        <v>0.00714219248612561</v>
      </c>
      <c r="C7" s="17" t="n">
        <v>0.00692953370485122</v>
      </c>
      <c r="D7" s="17" t="n">
        <v>0.00672320683878927</v>
      </c>
      <c r="E7" s="17" t="n">
        <v>0.00652302335516432</v>
      </c>
      <c r="F7" s="17" t="n">
        <v>0.00632880033476431</v>
      </c>
      <c r="G7" s="17" t="n">
        <v>0.0061403603047967</v>
      </c>
      <c r="H7" s="17" t="n">
        <v>0.00595753107672138</v>
      </c>
      <c r="I7" s="17" t="n">
        <v>0.005780145588912</v>
      </c>
      <c r="J7" s="17" t="n">
        <v>0.00560804175400214</v>
      </c>
      <c r="K7" s="17" t="n">
        <v>0.00544106231077673</v>
      </c>
      <c r="L7" s="17" t="n">
        <v>0.00527905468047335</v>
      </c>
      <c r="M7" s="17" t="n">
        <v>0.00512187082736226</v>
      </c>
    </row>
    <row r="8" customFormat="false" ht="15" hidden="false" customHeight="true" outlineLevel="0" collapsed="false">
      <c r="A8" s="8" t="n">
        <v>65</v>
      </c>
      <c r="B8" s="17" t="n">
        <v>0.010917031414362</v>
      </c>
      <c r="C8" s="17" t="n">
        <v>0.0105919768039994</v>
      </c>
      <c r="D8" s="17" t="n">
        <v>0.0102766006946603</v>
      </c>
      <c r="E8" s="17" t="n">
        <v>0.00997061490897681</v>
      </c>
      <c r="F8" s="17" t="n">
        <v>0.00967373985006203</v>
      </c>
      <c r="G8" s="17" t="n">
        <v>0.00938570424602643</v>
      </c>
      <c r="H8" s="17" t="n">
        <v>0.00910624490210099</v>
      </c>
      <c r="I8" s="17" t="n">
        <v>0.00883510646014094</v>
      </c>
      <c r="J8" s="17" t="n">
        <v>0.00857204116529024</v>
      </c>
      <c r="K8" s="17" t="n">
        <v>0.00831680863959372</v>
      </c>
      <c r="L8" s="17" t="n">
        <v>0.00806917566234982</v>
      </c>
      <c r="M8" s="17" t="n">
        <v>0.00782891595700335</v>
      </c>
    </row>
    <row r="9" customFormat="false" ht="15" hidden="false" customHeight="true" outlineLevel="0" collapsed="false">
      <c r="A9" s="8" t="n">
        <v>70</v>
      </c>
      <c r="B9" s="17" t="n">
        <v>0.0168371573037779</v>
      </c>
      <c r="C9" s="17" t="n">
        <v>0.0163358309450579</v>
      </c>
      <c r="D9" s="17" t="n">
        <v>0.0158494315786688</v>
      </c>
      <c r="E9" s="17" t="n">
        <v>0.0153775147534139</v>
      </c>
      <c r="F9" s="17" t="n">
        <v>0.014919649251631</v>
      </c>
      <c r="G9" s="17" t="n">
        <v>0.0144754166951637</v>
      </c>
      <c r="H9" s="17" t="n">
        <v>0.0140444111630652</v>
      </c>
      <c r="I9" s="17" t="n">
        <v>0.0136262388206849</v>
      </c>
      <c r="J9" s="17" t="n">
        <v>0.013220517559799</v>
      </c>
      <c r="K9" s="17" t="n">
        <v>0.012826876649456</v>
      </c>
      <c r="L9" s="17" t="n">
        <v>0.0124449563972185</v>
      </c>
      <c r="M9" s="17" t="n">
        <v>0.0120744078204913</v>
      </c>
    </row>
    <row r="10" customFormat="false" ht="15" hidden="false" customHeight="true" outlineLevel="0" collapsed="false">
      <c r="A10" s="8" t="n">
        <v>75</v>
      </c>
      <c r="B10" s="17" t="n">
        <v>0.0261217628757846</v>
      </c>
      <c r="C10" s="17" t="n">
        <v>0.0253439873861581</v>
      </c>
      <c r="D10" s="17" t="n">
        <v>0.0245893701617352</v>
      </c>
      <c r="E10" s="17" t="n">
        <v>0.0238572216651695</v>
      </c>
      <c r="F10" s="17" t="n">
        <v>0.0231468728900891</v>
      </c>
      <c r="G10" s="17" t="n">
        <v>0.0224576747497867</v>
      </c>
      <c r="H10" s="17" t="n">
        <v>0.0217889974841118</v>
      </c>
      <c r="I10" s="17" t="n">
        <v>0.0211402300840224</v>
      </c>
      <c r="J10" s="17" t="n">
        <v>0.0205107797332706</v>
      </c>
      <c r="K10" s="17" t="n">
        <v>0.0199000712667125</v>
      </c>
      <c r="L10" s="17" t="n">
        <v>0.0193075466447461</v>
      </c>
      <c r="M10" s="17" t="n">
        <v>0.0187326644433988</v>
      </c>
    </row>
    <row r="11" customFormat="false" ht="15" hidden="false" customHeight="true" outlineLevel="0" collapsed="false">
      <c r="A11" s="8" t="n">
        <v>80</v>
      </c>
      <c r="B11" s="17" t="n">
        <v>0.0406829229318325</v>
      </c>
      <c r="C11" s="17" t="n">
        <v>0.0394715889015372</v>
      </c>
      <c r="D11" s="17" t="n">
        <v>0.0382963223419939</v>
      </c>
      <c r="E11" s="17" t="n">
        <v>0.0371560493442611</v>
      </c>
      <c r="F11" s="17" t="n">
        <v>0.0360497279750357</v>
      </c>
      <c r="G11" s="17" t="n">
        <v>0.034976347324579</v>
      </c>
      <c r="H11" s="17" t="n">
        <v>0.0339349265829897</v>
      </c>
      <c r="I11" s="17" t="n">
        <v>0.0329245141439811</v>
      </c>
      <c r="J11" s="17" t="n">
        <v>0.0319441867353441</v>
      </c>
      <c r="K11" s="17" t="n">
        <v>0.0309930485752992</v>
      </c>
      <c r="L11" s="17" t="n">
        <v>0.0300702305539697</v>
      </c>
      <c r="M11" s="17" t="n">
        <v>0.0291748894392252</v>
      </c>
    </row>
    <row r="12" customFormat="false" ht="15" hidden="false" customHeight="true" outlineLevel="0" collapsed="false">
      <c r="A12" s="8" t="n">
        <v>85</v>
      </c>
      <c r="B12" s="17" t="n">
        <v>0.0635193676826053</v>
      </c>
      <c r="C12" s="17" t="n">
        <v>0.0616280785098557</v>
      </c>
      <c r="D12" s="17" t="n">
        <v>0.0597931024722248</v>
      </c>
      <c r="E12" s="17" t="n">
        <v>0.0580127628461143</v>
      </c>
      <c r="F12" s="17" t="n">
        <v>0.0562854328323712</v>
      </c>
      <c r="G12" s="17" t="n">
        <v>0.0546095340697873</v>
      </c>
      <c r="H12" s="17" t="n">
        <v>0.0529835351928594</v>
      </c>
      <c r="I12" s="17" t="n">
        <v>0.051405950432492</v>
      </c>
      <c r="J12" s="17" t="n">
        <v>0.0498753382583646</v>
      </c>
      <c r="K12" s="17" t="n">
        <v>0.0483903000617218</v>
      </c>
      <c r="L12" s="17" t="n">
        <v>0.046949478877384</v>
      </c>
      <c r="M12" s="17" t="n">
        <v>0.0455515581438099</v>
      </c>
    </row>
    <row r="13" customFormat="false" ht="15" hidden="false" customHeight="true" outlineLevel="0" collapsed="false">
      <c r="A13" s="8" t="n">
        <v>90</v>
      </c>
      <c r="B13" s="17" t="n">
        <v>0.0993340422585152</v>
      </c>
      <c r="C13" s="17" t="n">
        <v>0.0963763711502679</v>
      </c>
      <c r="D13" s="17" t="n">
        <v>0.0935067646992687</v>
      </c>
      <c r="E13" s="17" t="n">
        <v>0.090722600780348</v>
      </c>
      <c r="F13" s="17" t="n">
        <v>0.0880213353421131</v>
      </c>
      <c r="G13" s="17" t="n">
        <v>0.0854005000823017</v>
      </c>
      <c r="H13" s="17" t="n">
        <v>0.0828577001923511</v>
      </c>
      <c r="I13" s="17" t="n">
        <v>0.0803906121691239</v>
      </c>
      <c r="J13" s="17" t="n">
        <v>0.0779969816917882</v>
      </c>
      <c r="K13" s="17" t="n">
        <v>0.0756746215619152</v>
      </c>
      <c r="L13" s="17" t="n">
        <v>0.0734214097049092</v>
      </c>
      <c r="M13" s="17" t="n">
        <v>0.0712352872309455</v>
      </c>
    </row>
    <row r="16" customFormat="false" ht="15" hidden="false" customHeight="true" outlineLevel="0" collapsed="false">
      <c r="A16" s="4" t="s">
        <v>59</v>
      </c>
    </row>
    <row r="18" customFormat="false" ht="15" hidden="false" customHeight="true" outlineLevel="0" collapsed="false">
      <c r="A18" s="5" t="s">
        <v>58</v>
      </c>
      <c r="B18" s="5" t="n">
        <v>2000</v>
      </c>
      <c r="C18" s="5" t="n">
        <v>2002</v>
      </c>
      <c r="D18" s="5" t="n">
        <v>2004</v>
      </c>
      <c r="E18" s="5" t="n">
        <v>2006</v>
      </c>
      <c r="F18" s="5" t="n">
        <v>2008</v>
      </c>
      <c r="G18" s="5" t="n">
        <v>2010</v>
      </c>
      <c r="H18" s="5" t="n">
        <v>2012</v>
      </c>
      <c r="I18" s="5" t="n">
        <v>2014</v>
      </c>
      <c r="J18" s="5" t="n">
        <v>2016</v>
      </c>
      <c r="K18" s="5" t="n">
        <v>2018</v>
      </c>
      <c r="L18" s="5" t="n">
        <v>2020</v>
      </c>
      <c r="M18" s="5" t="n">
        <v>2022</v>
      </c>
    </row>
    <row r="19" customFormat="false" ht="15" hidden="false" customHeight="true" outlineLevel="0" collapsed="false">
      <c r="A19" s="8" t="n">
        <v>60</v>
      </c>
      <c r="B19" s="18" t="n">
        <f aca="false">LN(B7)</f>
        <v>-4.94173547888132</v>
      </c>
      <c r="C19" s="18" t="n">
        <f aca="false">LN(C7)</f>
        <v>-4.97196275450142</v>
      </c>
      <c r="D19" s="18" t="n">
        <f aca="false">LN(D7)</f>
        <v>-5.00219003012151</v>
      </c>
      <c r="E19" s="18" t="n">
        <f aca="false">LN(E7)</f>
        <v>-5.03241730574161</v>
      </c>
      <c r="F19" s="18" t="n">
        <f aca="false">LN(F7)</f>
        <v>-5.0626445813617</v>
      </c>
      <c r="G19" s="18" t="n">
        <f aca="false">LN(G7)</f>
        <v>-5.0928718569818</v>
      </c>
      <c r="H19" s="18" t="n">
        <f aca="false">LN(H7)</f>
        <v>-5.1230991326019</v>
      </c>
      <c r="I19" s="18" t="n">
        <f aca="false">LN(I7)</f>
        <v>-5.15332640822199</v>
      </c>
      <c r="J19" s="18" t="n">
        <f aca="false">LN(J7)</f>
        <v>-5.18355368384209</v>
      </c>
      <c r="K19" s="18" t="n">
        <f aca="false">LN(K7)</f>
        <v>-5.21378095946219</v>
      </c>
      <c r="L19" s="18" t="n">
        <f aca="false">LN(L7)</f>
        <v>-5.24400823508228</v>
      </c>
      <c r="M19" s="18" t="n">
        <f aca="false">LN(M7)</f>
        <v>-5.27423551070238</v>
      </c>
    </row>
    <row r="20" customFormat="false" ht="15" hidden="false" customHeight="true" outlineLevel="0" collapsed="false">
      <c r="A20" s="8" t="n">
        <v>65</v>
      </c>
      <c r="B20" s="18" t="n">
        <f aca="false">LN(B8)</f>
        <v>-4.51743119412453</v>
      </c>
      <c r="C20" s="18" t="n">
        <f aca="false">LN(C8)</f>
        <v>-4.54765846974462</v>
      </c>
      <c r="D20" s="18" t="n">
        <f aca="false">LN(D8)</f>
        <v>-4.57788574536472</v>
      </c>
      <c r="E20" s="18" t="n">
        <f aca="false">LN(E8)</f>
        <v>-4.60811302098481</v>
      </c>
      <c r="F20" s="18" t="n">
        <f aca="false">LN(F8)</f>
        <v>-4.63834029660491</v>
      </c>
      <c r="G20" s="18" t="n">
        <f aca="false">LN(G8)</f>
        <v>-4.66856757222501</v>
      </c>
      <c r="H20" s="18" t="n">
        <f aca="false">LN(H8)</f>
        <v>-4.6987948478451</v>
      </c>
      <c r="I20" s="18" t="n">
        <f aca="false">LN(I8)</f>
        <v>-4.7290221234652</v>
      </c>
      <c r="J20" s="18" t="n">
        <f aca="false">LN(J8)</f>
        <v>-4.7592493990853</v>
      </c>
      <c r="K20" s="18" t="n">
        <f aca="false">LN(K8)</f>
        <v>-4.78947667470539</v>
      </c>
      <c r="L20" s="18" t="n">
        <f aca="false">LN(L8)</f>
        <v>-4.81970395032549</v>
      </c>
      <c r="M20" s="18" t="n">
        <f aca="false">LN(M8)</f>
        <v>-4.84993122594559</v>
      </c>
    </row>
    <row r="21" customFormat="false" ht="15" hidden="false" customHeight="true" outlineLevel="0" collapsed="false">
      <c r="A21" s="8" t="n">
        <v>70</v>
      </c>
      <c r="B21" s="18" t="n">
        <f aca="false">LN(B9)</f>
        <v>-4.08416709060629</v>
      </c>
      <c r="C21" s="18" t="n">
        <f aca="false">LN(C9)</f>
        <v>-4.11439436622638</v>
      </c>
      <c r="D21" s="18" t="n">
        <f aca="false">LN(D9)</f>
        <v>-4.14462164184648</v>
      </c>
      <c r="E21" s="18" t="n">
        <f aca="false">LN(E9)</f>
        <v>-4.17484891746658</v>
      </c>
      <c r="F21" s="18" t="n">
        <f aca="false">LN(F9)</f>
        <v>-4.20507619308667</v>
      </c>
      <c r="G21" s="18" t="n">
        <f aca="false">LN(G9)</f>
        <v>-4.23530346870677</v>
      </c>
      <c r="H21" s="18" t="n">
        <f aca="false">LN(H9)</f>
        <v>-4.26553074432687</v>
      </c>
      <c r="I21" s="18" t="n">
        <f aca="false">LN(I9)</f>
        <v>-4.29575801994697</v>
      </c>
      <c r="J21" s="18" t="n">
        <f aca="false">LN(J9)</f>
        <v>-4.32598529556706</v>
      </c>
      <c r="K21" s="18" t="n">
        <f aca="false">LN(K9)</f>
        <v>-4.35621257118716</v>
      </c>
      <c r="L21" s="18" t="n">
        <f aca="false">LN(L9)</f>
        <v>-4.38643984680725</v>
      </c>
      <c r="M21" s="18" t="n">
        <f aca="false">LN(M9)</f>
        <v>-4.41666712242735</v>
      </c>
    </row>
    <row r="22" customFormat="false" ht="15" hidden="false" customHeight="true" outlineLevel="0" collapsed="false">
      <c r="A22" s="8" t="n">
        <v>75</v>
      </c>
      <c r="B22" s="18" t="n">
        <f aca="false">LN(B10)</f>
        <v>-3.6449864854354</v>
      </c>
      <c r="C22" s="18" t="n">
        <f aca="false">LN(C10)</f>
        <v>-3.6752137610555</v>
      </c>
      <c r="D22" s="18" t="n">
        <f aca="false">LN(D10)</f>
        <v>-3.7054410366756</v>
      </c>
      <c r="E22" s="18" t="n">
        <f aca="false">LN(E10)</f>
        <v>-3.73566831229569</v>
      </c>
      <c r="F22" s="18" t="n">
        <f aca="false">LN(F10)</f>
        <v>-3.76589558791579</v>
      </c>
      <c r="G22" s="18" t="n">
        <f aca="false">LN(G10)</f>
        <v>-3.79612286353589</v>
      </c>
      <c r="H22" s="18" t="n">
        <f aca="false">LN(H10)</f>
        <v>-3.82635013915598</v>
      </c>
      <c r="I22" s="18" t="n">
        <f aca="false">LN(I10)</f>
        <v>-3.85657741477608</v>
      </c>
      <c r="J22" s="18" t="n">
        <f aca="false">LN(J10)</f>
        <v>-3.88680469039617</v>
      </c>
      <c r="K22" s="18" t="n">
        <f aca="false">LN(K10)</f>
        <v>-3.91703196601627</v>
      </c>
      <c r="L22" s="18" t="n">
        <f aca="false">LN(L10)</f>
        <v>-3.94725924163637</v>
      </c>
      <c r="M22" s="18" t="n">
        <f aca="false">LN(M10)</f>
        <v>-3.97748651725646</v>
      </c>
    </row>
    <row r="23" customFormat="false" ht="15" hidden="false" customHeight="true" outlineLevel="0" collapsed="false">
      <c r="A23" s="8" t="n">
        <v>80</v>
      </c>
      <c r="B23" s="18" t="n">
        <f aca="false">LN(B11)</f>
        <v>-3.20194685856804</v>
      </c>
      <c r="C23" s="18" t="n">
        <f aca="false">LN(C11)</f>
        <v>-3.23217413418813</v>
      </c>
      <c r="D23" s="18" t="n">
        <f aca="false">LN(D11)</f>
        <v>-3.26240140980823</v>
      </c>
      <c r="E23" s="18" t="n">
        <f aca="false">LN(E11)</f>
        <v>-3.29262868542833</v>
      </c>
      <c r="F23" s="18" t="n">
        <f aca="false">LN(F11)</f>
        <v>-3.32285596104842</v>
      </c>
      <c r="G23" s="18" t="n">
        <f aca="false">LN(G11)</f>
        <v>-3.35308323666852</v>
      </c>
      <c r="H23" s="18" t="n">
        <f aca="false">LN(H11)</f>
        <v>-3.38331051228861</v>
      </c>
      <c r="I23" s="18" t="n">
        <f aca="false">LN(I11)</f>
        <v>-3.41353778790871</v>
      </c>
      <c r="J23" s="18" t="n">
        <f aca="false">LN(J11)</f>
        <v>-3.44376506352881</v>
      </c>
      <c r="K23" s="18" t="n">
        <f aca="false">LN(K11)</f>
        <v>-3.47399233914891</v>
      </c>
      <c r="L23" s="18" t="n">
        <f aca="false">LN(L11)</f>
        <v>-3.504219614769</v>
      </c>
      <c r="M23" s="18" t="n">
        <f aca="false">LN(M11)</f>
        <v>-3.5344468903891</v>
      </c>
    </row>
    <row r="24" customFormat="false" ht="15" hidden="false" customHeight="true" outlineLevel="0" collapsed="false">
      <c r="A24" s="8" t="n">
        <v>85</v>
      </c>
      <c r="B24" s="18" t="n">
        <f aca="false">LN(B12)</f>
        <v>-2.75641041671174</v>
      </c>
      <c r="C24" s="18" t="n">
        <f aca="false">LN(C12)</f>
        <v>-2.78663769233184</v>
      </c>
      <c r="D24" s="18" t="n">
        <f aca="false">LN(D12)</f>
        <v>-2.81686496795193</v>
      </c>
      <c r="E24" s="18" t="n">
        <f aca="false">LN(E12)</f>
        <v>-2.84709224357203</v>
      </c>
      <c r="F24" s="18" t="n">
        <f aca="false">LN(F12)</f>
        <v>-2.87731951919212</v>
      </c>
      <c r="G24" s="18" t="n">
        <f aca="false">LN(G12)</f>
        <v>-2.90754679481222</v>
      </c>
      <c r="H24" s="18" t="n">
        <f aca="false">LN(H12)</f>
        <v>-2.93777407043232</v>
      </c>
      <c r="I24" s="18" t="n">
        <f aca="false">LN(I12)</f>
        <v>-2.96800134605241</v>
      </c>
      <c r="J24" s="18" t="n">
        <f aca="false">LN(J12)</f>
        <v>-2.99822862167251</v>
      </c>
      <c r="K24" s="18" t="n">
        <f aca="false">LN(K12)</f>
        <v>-3.02845589729261</v>
      </c>
      <c r="L24" s="18" t="n">
        <f aca="false">LN(L12)</f>
        <v>-3.0586831729127</v>
      </c>
      <c r="M24" s="18" t="n">
        <f aca="false">LN(M12)</f>
        <v>-3.0889104485328</v>
      </c>
    </row>
    <row r="25" customFormat="false" ht="15" hidden="false" customHeight="true" outlineLevel="0" collapsed="false">
      <c r="A25" s="8" t="n">
        <v>90</v>
      </c>
      <c r="B25" s="18" t="n">
        <f aca="false">LN(B13)</f>
        <v>-2.30926694433962</v>
      </c>
      <c r="C25" s="18" t="n">
        <f aca="false">LN(C13)</f>
        <v>-2.33949421995972</v>
      </c>
      <c r="D25" s="18" t="n">
        <f aca="false">LN(D13)</f>
        <v>-2.36972149557981</v>
      </c>
      <c r="E25" s="18" t="n">
        <f aca="false">LN(E13)</f>
        <v>-2.39994877119991</v>
      </c>
      <c r="F25" s="18" t="n">
        <f aca="false">LN(F13)</f>
        <v>-2.43017604682</v>
      </c>
      <c r="G25" s="18" t="n">
        <f aca="false">LN(G13)</f>
        <v>-2.4604033224401</v>
      </c>
      <c r="H25" s="18" t="n">
        <f aca="false">LN(H13)</f>
        <v>-2.4906305980602</v>
      </c>
      <c r="I25" s="18" t="n">
        <f aca="false">LN(I13)</f>
        <v>-2.52085787368029</v>
      </c>
      <c r="J25" s="18" t="n">
        <f aca="false">LN(J13)</f>
        <v>-2.55108514930039</v>
      </c>
      <c r="K25" s="18" t="n">
        <f aca="false">LN(K13)</f>
        <v>-2.58131242492049</v>
      </c>
      <c r="L25" s="18" t="n">
        <f aca="false">LN(L13)</f>
        <v>-2.61153970054058</v>
      </c>
      <c r="M25" s="18" t="n">
        <f aca="false">LN(M13)</f>
        <v>-2.64176697616068</v>
      </c>
    </row>
    <row r="28" customFormat="false" ht="15" hidden="false" customHeight="true" outlineLevel="0" collapsed="false">
      <c r="A28" s="4" t="s">
        <v>60</v>
      </c>
    </row>
    <row r="30" customFormat="false" ht="15" hidden="false" customHeight="true" outlineLevel="0" collapsed="false">
      <c r="A30" s="5" t="s">
        <v>61</v>
      </c>
      <c r="B30" s="5" t="s">
        <v>62</v>
      </c>
      <c r="C30" s="5" t="s">
        <v>63</v>
      </c>
      <c r="D30" s="5" t="s">
        <v>64</v>
      </c>
    </row>
    <row r="31" customFormat="false" ht="15" hidden="false" customHeight="true" outlineLevel="0" collapsed="false">
      <c r="A31" s="8" t="n">
        <v>60</v>
      </c>
      <c r="B31" s="19" t="n">
        <v>0.018</v>
      </c>
      <c r="C31" s="19" t="n">
        <v>0.012</v>
      </c>
      <c r="D31" s="19" t="n">
        <v>0.015</v>
      </c>
    </row>
    <row r="32" customFormat="false" ht="15" hidden="false" customHeight="true" outlineLevel="0" collapsed="false">
      <c r="A32" s="8" t="n">
        <v>65</v>
      </c>
      <c r="B32" s="19" t="n">
        <v>0.016</v>
      </c>
      <c r="C32" s="19" t="n">
        <v>0.011</v>
      </c>
      <c r="D32" s="19" t="n">
        <v>0.014</v>
      </c>
    </row>
    <row r="33" customFormat="false" ht="15" hidden="false" customHeight="true" outlineLevel="0" collapsed="false">
      <c r="A33" s="8" t="n">
        <v>70</v>
      </c>
      <c r="B33" s="19" t="n">
        <v>0.015</v>
      </c>
      <c r="C33" s="19" t="n">
        <v>0.01</v>
      </c>
      <c r="D33" s="19" t="n">
        <v>0.013</v>
      </c>
    </row>
    <row r="34" customFormat="false" ht="15" hidden="false" customHeight="true" outlineLevel="0" collapsed="false">
      <c r="A34" s="8" t="n">
        <v>75</v>
      </c>
      <c r="B34" s="19" t="n">
        <v>0.014</v>
      </c>
      <c r="C34" s="19" t="n">
        <v>0.009</v>
      </c>
      <c r="D34" s="19" t="n">
        <v>0.012</v>
      </c>
    </row>
    <row r="35" customFormat="false" ht="15" hidden="false" customHeight="true" outlineLevel="0" collapsed="false">
      <c r="A35" s="8" t="n">
        <v>80</v>
      </c>
      <c r="B35" s="19" t="n">
        <v>0.012</v>
      </c>
      <c r="C35" s="19" t="n">
        <v>0.008</v>
      </c>
      <c r="D35" s="19" t="n">
        <v>0.01</v>
      </c>
    </row>
    <row r="36" customFormat="false" ht="15" hidden="false" customHeight="true" outlineLevel="0" collapsed="false">
      <c r="A36" s="8" t="n">
        <v>85</v>
      </c>
      <c r="B36" s="19" t="n">
        <v>0.01</v>
      </c>
      <c r="C36" s="19" t="n">
        <v>0.006</v>
      </c>
      <c r="D36" s="19" t="n">
        <v>0.008</v>
      </c>
    </row>
    <row r="37" customFormat="false" ht="15" hidden="false" customHeight="true" outlineLevel="0" collapsed="false">
      <c r="A37" s="8" t="n">
        <v>90</v>
      </c>
      <c r="B37" s="19" t="n">
        <v>0.008</v>
      </c>
      <c r="C37" s="19" t="n">
        <v>0.004</v>
      </c>
      <c r="D37" s="19" t="n">
        <v>0.006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0"/>
    <col collapsed="false" customWidth="true" hidden="false" outlineLevel="0" max="3" min="3" style="1" width="12"/>
    <col collapsed="false" customWidth="true" hidden="false" outlineLevel="0" max="4" min="4" style="1" width="32"/>
    <col collapsed="false" customWidth="true" hidden="false" outlineLevel="0" max="5" min="5" style="1" width="3"/>
    <col collapsed="false" customWidth="true" hidden="false" outlineLevel="0" max="6" min="6" style="1" width="8"/>
    <col collapsed="false" customWidth="true" hidden="false" outlineLevel="0" max="7" min="7" style="1" width="10"/>
    <col collapsed="false" customWidth="true" hidden="false" outlineLevel="0" max="8" min="8" style="1" width="12"/>
    <col collapsed="false" customWidth="true" hidden="false" outlineLevel="0" max="9" min="9" style="1" width="3"/>
    <col collapsed="false" customWidth="true" hidden="false" outlineLevel="0" max="10" min="10" style="1" width="8"/>
    <col collapsed="false" customWidth="true" hidden="false" outlineLevel="0" max="11" min="11" style="1" width="14"/>
    <col collapsed="false" customWidth="true" hidden="false" outlineLevel="0" max="13" min="12" style="1" width="12"/>
  </cols>
  <sheetData>
    <row r="1" customFormat="false" ht="17.25" hidden="false" customHeight="true" outlineLevel="0" collapsed="false">
      <c r="A1" s="15" t="s">
        <v>65</v>
      </c>
    </row>
    <row r="3" customFormat="false" ht="15" hidden="false" customHeight="true" outlineLevel="0" collapsed="false">
      <c r="A3" s="4" t="s">
        <v>66</v>
      </c>
    </row>
    <row r="5" customFormat="false" ht="15" hidden="false" customHeight="true" outlineLevel="0" collapsed="false">
      <c r="A5" s="20" t="s">
        <v>67</v>
      </c>
    </row>
    <row r="7" customFormat="false" ht="15" hidden="false" customHeight="true" outlineLevel="0" collapsed="false">
      <c r="A7" s="5" t="s">
        <v>7</v>
      </c>
      <c r="B7" s="5" t="s">
        <v>68</v>
      </c>
      <c r="C7" s="5" t="s">
        <v>5</v>
      </c>
      <c r="D7" s="5" t="s">
        <v>6</v>
      </c>
    </row>
    <row r="8" customFormat="false" ht="15" hidden="false" customHeight="true" outlineLevel="0" collapsed="false">
      <c r="A8" s="8" t="s">
        <v>18</v>
      </c>
      <c r="B8" s="8" t="s">
        <v>69</v>
      </c>
      <c r="C8" s="21" t="n">
        <v>2023</v>
      </c>
      <c r="D8" s="8" t="s">
        <v>70</v>
      </c>
    </row>
    <row r="9" customFormat="false" ht="15" hidden="false" customHeight="true" outlineLevel="0" collapsed="false">
      <c r="A9" s="8" t="s">
        <v>71</v>
      </c>
      <c r="B9" s="8" t="s">
        <v>72</v>
      </c>
      <c r="C9" s="21" t="n">
        <v>50</v>
      </c>
      <c r="D9" s="8" t="s">
        <v>73</v>
      </c>
    </row>
    <row r="10" customFormat="false" ht="15" hidden="false" customHeight="true" outlineLevel="0" collapsed="false">
      <c r="A10" s="8" t="s">
        <v>74</v>
      </c>
      <c r="B10" s="8" t="s">
        <v>75</v>
      </c>
      <c r="C10" s="21" t="n">
        <v>-0.85</v>
      </c>
      <c r="D10" s="8" t="s">
        <v>76</v>
      </c>
    </row>
    <row r="11" customFormat="false" ht="15" hidden="false" customHeight="true" outlineLevel="0" collapsed="false">
      <c r="A11" s="8" t="s">
        <v>77</v>
      </c>
      <c r="B11" s="8" t="s">
        <v>78</v>
      </c>
      <c r="C11" s="21" t="n">
        <v>0.12</v>
      </c>
      <c r="D11" s="8" t="s">
        <v>79</v>
      </c>
    </row>
    <row r="12" customFormat="false" ht="15" hidden="false" customHeight="true" outlineLevel="0" collapsed="false">
      <c r="A12" s="8" t="s">
        <v>80</v>
      </c>
      <c r="B12" s="8" t="s">
        <v>81</v>
      </c>
      <c r="C12" s="21" t="n">
        <v>10000</v>
      </c>
      <c r="D12" s="8" t="s">
        <v>82</v>
      </c>
    </row>
    <row r="15" customFormat="false" ht="15" hidden="false" customHeight="true" outlineLevel="0" collapsed="false">
      <c r="A15" s="4" t="s">
        <v>83</v>
      </c>
      <c r="F15" s="4" t="s">
        <v>84</v>
      </c>
      <c r="J15" s="4" t="s">
        <v>85</v>
      </c>
    </row>
    <row r="17" customFormat="false" ht="15" hidden="false" customHeight="true" outlineLevel="0" collapsed="false">
      <c r="A17" s="5" t="s">
        <v>61</v>
      </c>
      <c r="B17" s="5" t="s">
        <v>86</v>
      </c>
      <c r="C17" s="5" t="s">
        <v>87</v>
      </c>
      <c r="D17" s="5" t="s">
        <v>88</v>
      </c>
      <c r="F17" s="5" t="s">
        <v>61</v>
      </c>
      <c r="G17" s="5" t="s">
        <v>89</v>
      </c>
      <c r="H17" s="5" t="s">
        <v>90</v>
      </c>
      <c r="J17" s="5" t="s">
        <v>33</v>
      </c>
      <c r="K17" s="5" t="s">
        <v>91</v>
      </c>
      <c r="L17" s="5" t="s">
        <v>92</v>
      </c>
      <c r="M17" s="5" t="s">
        <v>93</v>
      </c>
    </row>
    <row r="18" customFormat="false" ht="15" hidden="false" customHeight="true" outlineLevel="0" collapsed="false">
      <c r="A18" s="9" t="n">
        <v>60</v>
      </c>
      <c r="B18" s="22" t="n">
        <v>-5.28934914851243</v>
      </c>
      <c r="C18" s="23" t="n">
        <f aca="false">EXP(B18)</f>
        <v>0.00504504276495181</v>
      </c>
      <c r="D18" s="22" t="n">
        <f aca="false">1-EXP(-C18)</f>
        <v>0.0050323379111914</v>
      </c>
      <c r="F18" s="9" t="n">
        <v>60</v>
      </c>
      <c r="G18" s="22" t="n">
        <v>0.32465246735835</v>
      </c>
      <c r="H18" s="22" t="n">
        <f aca="false">G18/SUM($G$18:$G$58)</f>
        <v>0.0118851673408512</v>
      </c>
      <c r="J18" s="24" t="n">
        <v>2023</v>
      </c>
      <c r="K18" s="24" t="n">
        <v>0</v>
      </c>
      <c r="L18" s="24" t="n">
        <v>0</v>
      </c>
      <c r="M18" s="24" t="n">
        <v>0</v>
      </c>
    </row>
    <row r="19" customFormat="false" ht="15" hidden="false" customHeight="true" outlineLevel="0" collapsed="false">
      <c r="A19" s="9" t="n">
        <v>61</v>
      </c>
      <c r="B19" s="22" t="n">
        <v>-5.20539275205336</v>
      </c>
      <c r="C19" s="23" t="n">
        <f aca="false">EXP(B19)</f>
        <v>0.00548689502839471</v>
      </c>
      <c r="D19" s="22" t="n">
        <f aca="false">1-EXP(-C19)</f>
        <v>0.00547186951357015</v>
      </c>
      <c r="F19" s="9" t="n">
        <v>61</v>
      </c>
      <c r="G19" s="22" t="n">
        <v>0.366604297073674</v>
      </c>
      <c r="H19" s="22" t="n">
        <f aca="false">G19/SUM($G$18:$G$58)</f>
        <v>0.0134209773732794</v>
      </c>
      <c r="J19" s="24" t="n">
        <v>2024</v>
      </c>
      <c r="K19" s="24" t="n">
        <v>-0.85</v>
      </c>
      <c r="L19" s="24" t="n">
        <v>-0.6148</v>
      </c>
      <c r="M19" s="24" t="n">
        <v>-1.0852</v>
      </c>
    </row>
    <row r="20" customFormat="false" ht="15" hidden="false" customHeight="true" outlineLevel="0" collapsed="false">
      <c r="A20" s="9" t="n">
        <v>62</v>
      </c>
      <c r="B20" s="22" t="n">
        <v>-5.12094831782678</v>
      </c>
      <c r="C20" s="23" t="n">
        <f aca="false">EXP(B20)</f>
        <v>0.00597035841225086</v>
      </c>
      <c r="D20" s="22" t="n">
        <f aca="false">1-EXP(-C20)</f>
        <v>0.00595257123867077</v>
      </c>
      <c r="F20" s="9" t="n">
        <v>62</v>
      </c>
      <c r="G20" s="22" t="n">
        <v>0.411112290507188</v>
      </c>
      <c r="H20" s="22" t="n">
        <f aca="false">G20/SUM($G$18:$G$58)</f>
        <v>0.015050365728979</v>
      </c>
      <c r="J20" s="24" t="n">
        <v>2025</v>
      </c>
      <c r="K20" s="24" t="n">
        <v>-1.7</v>
      </c>
      <c r="L20" s="24" t="n">
        <v>-1.36737697012985</v>
      </c>
      <c r="M20" s="24" t="n">
        <v>-2.03262302987015</v>
      </c>
    </row>
    <row r="21" customFormat="false" ht="15" hidden="false" customHeight="true" outlineLevel="0" collapsed="false">
      <c r="A21" s="9" t="n">
        <v>63</v>
      </c>
      <c r="B21" s="22" t="n">
        <v>-5.03605285875156</v>
      </c>
      <c r="C21" s="23" t="n">
        <f aca="false">EXP(B21)</f>
        <v>0.00649935161397936</v>
      </c>
      <c r="D21" s="22" t="n">
        <f aca="false">1-EXP(-C21)</f>
        <v>0.00647827651116439</v>
      </c>
      <c r="F21" s="9" t="n">
        <v>63</v>
      </c>
      <c r="G21" s="22" t="n">
        <v>0.457833361771614</v>
      </c>
      <c r="H21" s="22" t="n">
        <f aca="false">G21/SUM($G$18:$G$58)</f>
        <v>0.0167607724135172</v>
      </c>
      <c r="J21" s="24" t="n">
        <v>2026</v>
      </c>
      <c r="K21" s="24" t="n">
        <v>-2.55</v>
      </c>
      <c r="L21" s="24" t="n">
        <v>-2.1426216500598</v>
      </c>
      <c r="M21" s="24" t="n">
        <v>-2.9573783499402</v>
      </c>
    </row>
    <row r="22" customFormat="false" ht="15" hidden="false" customHeight="true" outlineLevel="0" collapsed="false">
      <c r="A22" s="9" t="n">
        <v>64</v>
      </c>
      <c r="B22" s="22" t="n">
        <v>-4.95074095700473</v>
      </c>
      <c r="C22" s="23" t="n">
        <f aca="false">EXP(B22)</f>
        <v>0.00707816237156557</v>
      </c>
      <c r="D22" s="22" t="n">
        <f aca="false">1-EXP(-C22)</f>
        <v>0.0070531711789561</v>
      </c>
      <c r="F22" s="9" t="n">
        <v>64</v>
      </c>
      <c r="G22" s="22" t="n">
        <v>0.506335616648101</v>
      </c>
      <c r="H22" s="22" t="n">
        <f aca="false">G22/SUM($G$18:$G$58)</f>
        <v>0.0185363862577803</v>
      </c>
      <c r="J22" s="24" t="n">
        <v>2027</v>
      </c>
      <c r="K22" s="24" t="n">
        <v>-3.4</v>
      </c>
      <c r="L22" s="24" t="n">
        <v>-2.9296</v>
      </c>
      <c r="M22" s="24" t="n">
        <v>-3.8704</v>
      </c>
    </row>
    <row r="23" customFormat="false" ht="15" hidden="false" customHeight="true" outlineLevel="0" collapsed="false">
      <c r="A23" s="9" t="n">
        <v>65</v>
      </c>
      <c r="B23" s="22" t="n">
        <v>-4.86504486375563</v>
      </c>
      <c r="C23" s="23" t="n">
        <f aca="false">EXP(B23)</f>
        <v>0.00771148221764833</v>
      </c>
      <c r="D23" s="22" t="n">
        <f aca="false">1-EXP(-C23)</f>
        <v>0.00768182502126358</v>
      </c>
      <c r="F23" s="9" t="n">
        <v>65</v>
      </c>
      <c r="G23" s="22" t="n">
        <v>0.556100883773209</v>
      </c>
      <c r="H23" s="22" t="n">
        <f aca="false">G23/SUM($G$18:$G$58)</f>
        <v>0.0203582375819263</v>
      </c>
      <c r="J23" s="24" t="n">
        <v>2028</v>
      </c>
      <c r="K23" s="24" t="n">
        <v>-4.25</v>
      </c>
      <c r="L23" s="24" t="n">
        <v>-3.72407681169205</v>
      </c>
      <c r="M23" s="24" t="n">
        <v>-4.77592318830795</v>
      </c>
    </row>
    <row r="24" customFormat="false" ht="15" hidden="false" customHeight="true" outlineLevel="0" collapsed="false">
      <c r="A24" s="9" t="n">
        <v>66</v>
      </c>
      <c r="B24" s="22" t="n">
        <v>-4.77899460513347</v>
      </c>
      <c r="C24" s="23" t="n">
        <f aca="false">EXP(B24)</f>
        <v>0.0084044445065922</v>
      </c>
      <c r="D24" s="22" t="n">
        <f aca="false">1-EXP(-C24)</f>
        <v>0.00836922589620837</v>
      </c>
      <c r="F24" s="9" t="n">
        <v>66</v>
      </c>
      <c r="G24" s="22" t="n">
        <v>0.606530659712633</v>
      </c>
      <c r="H24" s="22" t="n">
        <f aca="false">G24/SUM($G$18:$G$58)</f>
        <v>0.0222044158379508</v>
      </c>
      <c r="J24" s="24" t="n">
        <v>2029</v>
      </c>
      <c r="K24" s="24" t="n">
        <v>-5.1</v>
      </c>
      <c r="L24" s="24" t="n">
        <v>-4.5238800124974</v>
      </c>
      <c r="M24" s="24" t="n">
        <v>-5.6761199875026</v>
      </c>
    </row>
    <row r="25" customFormat="false" ht="15" hidden="false" customHeight="true" outlineLevel="0" collapsed="false">
      <c r="A25" s="9" t="n">
        <v>67</v>
      </c>
      <c r="B25" s="22" t="n">
        <v>-4.69261809212648</v>
      </c>
      <c r="C25" s="23" t="n">
        <f aca="false">EXP(B25)</f>
        <v>0.00916266602273208</v>
      </c>
      <c r="D25" s="22" t="n">
        <f aca="false">1-EXP(-C25)</f>
        <v>0.00912081671302845</v>
      </c>
      <c r="F25" s="9" t="n">
        <v>67</v>
      </c>
      <c r="G25" s="22" t="n">
        <v>0.656955569649269</v>
      </c>
      <c r="H25" s="22" t="n">
        <f aca="false">G25/SUM($G$18:$G$58)</f>
        <v>0.0240504159550013</v>
      </c>
      <c r="J25" s="24" t="n">
        <v>2030</v>
      </c>
      <c r="K25" s="24" t="n">
        <v>-5.95</v>
      </c>
      <c r="L25" s="24" t="n">
        <v>-5.32771929163761</v>
      </c>
      <c r="M25" s="24" t="n">
        <v>-6.57228070836239</v>
      </c>
    </row>
    <row r="26" customFormat="false" ht="15" hidden="false" customHeight="true" outlineLevel="0" collapsed="false">
      <c r="A26" s="9" t="n">
        <v>68</v>
      </c>
      <c r="B26" s="22" t="n">
        <v>-4.60594123246361</v>
      </c>
      <c r="C26" s="23" t="n">
        <f aca="false">EXP(B26)</f>
        <v>0.00999229250704431</v>
      </c>
      <c r="D26" s="22" t="n">
        <f aca="false">1-EXP(-C26)</f>
        <v>0.00994253541930523</v>
      </c>
      <c r="F26" s="9" t="n">
        <v>68</v>
      </c>
      <c r="G26" s="22" t="n">
        <v>0.706648277857716</v>
      </c>
      <c r="H26" s="22" t="n">
        <f aca="false">G26/SUM($G$18:$G$58)</f>
        <v>0.0258696109775532</v>
      </c>
      <c r="J26" s="24" t="n">
        <v>2031</v>
      </c>
      <c r="K26" s="24" t="n">
        <v>-6.8</v>
      </c>
      <c r="L26" s="24" t="n">
        <v>-6.1347539402597</v>
      </c>
      <c r="M26" s="24" t="n">
        <v>-7.4652460597403</v>
      </c>
    </row>
    <row r="27" customFormat="false" ht="15" hidden="false" customHeight="true" outlineLevel="0" collapsed="false">
      <c r="A27" s="9" t="n">
        <v>69</v>
      </c>
      <c r="B27" s="22" t="n">
        <v>-4.51898804285238</v>
      </c>
      <c r="C27" s="23" t="n">
        <f aca="false">EXP(B27)</f>
        <v>0.0109000484712596</v>
      </c>
      <c r="D27" s="22" t="n">
        <f aca="false">1-EXP(-C27)</f>
        <v>0.0108408581970781</v>
      </c>
      <c r="F27" s="9" t="n">
        <v>69</v>
      </c>
      <c r="G27" s="22" t="n">
        <v>0.754839601989007</v>
      </c>
      <c r="H27" s="22" t="n">
        <f aca="false">G27/SUM($G$18:$G$58)</f>
        <v>0.0276338419915297</v>
      </c>
      <c r="J27" s="24" t="n">
        <v>2032</v>
      </c>
      <c r="K27" s="24" t="n">
        <v>-7.65</v>
      </c>
      <c r="L27" s="24" t="n">
        <v>-6.9444</v>
      </c>
      <c r="M27" s="24" t="n">
        <v>-8.3556</v>
      </c>
    </row>
    <row r="28" customFormat="false" ht="15" hidden="false" customHeight="true" outlineLevel="0" collapsed="false">
      <c r="A28" s="9" t="n">
        <v>70</v>
      </c>
      <c r="B28" s="22" t="n">
        <v>-4.4317807602374</v>
      </c>
      <c r="C28" s="23" t="n">
        <f aca="false">EXP(B28)</f>
        <v>0.0118932917031839</v>
      </c>
      <c r="D28" s="22" t="n">
        <f aca="false">1-EXP(-C28)</f>
        <v>0.011822846062839</v>
      </c>
      <c r="F28" s="9" t="n">
        <v>70</v>
      </c>
      <c r="G28" s="22" t="n">
        <v>0.800737402916808</v>
      </c>
      <c r="H28" s="22" t="n">
        <f aca="false">G28/SUM($G$18:$G$58)</f>
        <v>0.029314109660655</v>
      </c>
      <c r="J28" s="24" t="n">
        <v>2033</v>
      </c>
      <c r="K28" s="24" t="n">
        <v>-8.5</v>
      </c>
      <c r="L28" s="24" t="n">
        <v>-7.7562322943284</v>
      </c>
      <c r="M28" s="24" t="n">
        <v>-9.2437677056716</v>
      </c>
    </row>
    <row r="29" customFormat="false" ht="15" hidden="false" customHeight="true" outlineLevel="0" collapsed="false">
      <c r="A29" s="9" t="n">
        <v>71</v>
      </c>
      <c r="B29" s="22" t="n">
        <v>-4.34433995100242</v>
      </c>
      <c r="C29" s="23" t="n">
        <f aca="false">EXP(B29)</f>
        <v>0.0129800729050197</v>
      </c>
      <c r="D29" s="22" t="n">
        <f aca="false">1-EXP(-C29)</f>
        <v>0.0128961950644189</v>
      </c>
      <c r="F29" s="9" t="n">
        <v>71</v>
      </c>
      <c r="G29" s="22" t="n">
        <v>0.843547649064234</v>
      </c>
      <c r="H29" s="22" t="n">
        <f aca="false">G29/SUM($G$18:$G$58)</f>
        <v>0.030881345368134</v>
      </c>
      <c r="J29" s="24" t="n">
        <v>2034</v>
      </c>
      <c r="K29" s="24" t="n">
        <v>-9.35</v>
      </c>
      <c r="L29" s="24" t="n">
        <v>-8.56992984930841</v>
      </c>
      <c r="M29" s="24" t="n">
        <v>-10.1300701506916</v>
      </c>
    </row>
    <row r="30" customFormat="false" ht="15" hidden="false" customHeight="true" outlineLevel="0" collapsed="false">
      <c r="A30" s="9" t="n">
        <v>72</v>
      </c>
      <c r="B30" s="22" t="n">
        <v>-4.25668461726596</v>
      </c>
      <c r="C30" s="23" t="n">
        <f aca="false">EXP(B30)</f>
        <v>0.0141692009480828</v>
      </c>
      <c r="D30" s="22" t="n">
        <f aca="false">1-EXP(-C30)</f>
        <v>0.0140692902618516</v>
      </c>
      <c r="F30" s="9" t="n">
        <v>72</v>
      </c>
      <c r="G30" s="22" t="n">
        <v>0.882496902584595</v>
      </c>
      <c r="H30" s="22" t="n">
        <f aca="false">G30/SUM($G$18:$G$58)</f>
        <v>0.0323072344108308</v>
      </c>
      <c r="J30" s="24" t="n">
        <v>2035</v>
      </c>
      <c r="K30" s="24" t="n">
        <v>-10.2</v>
      </c>
      <c r="L30" s="24" t="n">
        <v>-9.3852433001196</v>
      </c>
      <c r="M30" s="24" t="n">
        <v>-11.0147566998804</v>
      </c>
    </row>
    <row r="31" customFormat="false" ht="15" hidden="false" customHeight="true" outlineLevel="0" collapsed="false">
      <c r="A31" s="9" t="n">
        <v>73</v>
      </c>
      <c r="B31" s="22" t="n">
        <v>-4.1688322996174</v>
      </c>
      <c r="C31" s="23" t="n">
        <f aca="false">EXP(B31)</f>
        <v>0.0154703142728351</v>
      </c>
      <c r="D31" s="22" t="n">
        <f aca="false">1-EXP(-C31)</f>
        <v>0.0153512636683798</v>
      </c>
      <c r="F31" s="9" t="n">
        <v>73</v>
      </c>
      <c r="G31" s="22" t="n">
        <v>0.916855355732029</v>
      </c>
      <c r="H31" s="22" t="n">
        <f aca="false">G31/SUM($G$18:$G$58)</f>
        <v>0.0335650593352886</v>
      </c>
      <c r="J31" s="24" t="n">
        <v>2036</v>
      </c>
      <c r="K31" s="24" t="n">
        <v>-11.05</v>
      </c>
      <c r="L31" s="24" t="n">
        <v>-10.2019743400109</v>
      </c>
      <c r="M31" s="24" t="n">
        <v>-11.8980256599891</v>
      </c>
    </row>
    <row r="32" customFormat="false" ht="15" hidden="false" customHeight="true" outlineLevel="0" collapsed="false">
      <c r="A32" s="9" t="n">
        <v>74</v>
      </c>
      <c r="B32" s="22" t="n">
        <v>-4.08079917580945</v>
      </c>
      <c r="C32" s="23" t="n">
        <f aca="false">EXP(B32)</f>
        <v>0.0168939590129653</v>
      </c>
      <c r="D32" s="22" t="n">
        <f aca="false">1-EXP(-C32)</f>
        <v>0.0167520563106059</v>
      </c>
      <c r="F32" s="9" t="n">
        <v>74</v>
      </c>
      <c r="G32" s="22" t="n">
        <v>0.945959468906765</v>
      </c>
      <c r="H32" s="22" t="n">
        <f aca="false">G32/SUM($G$18:$G$58)</f>
        <v>0.0346305286915002</v>
      </c>
      <c r="J32" s="24" t="n">
        <v>2037</v>
      </c>
      <c r="K32" s="24" t="n">
        <v>-11.9</v>
      </c>
      <c r="L32" s="24" t="n">
        <v>-11.0199621826308</v>
      </c>
      <c r="M32" s="24" t="n">
        <v>-12.7800378173692</v>
      </c>
    </row>
    <row r="33" customFormat="false" ht="15" hidden="false" customHeight="true" outlineLevel="0" collapsed="false">
      <c r="A33" s="9" t="n">
        <v>75</v>
      </c>
      <c r="B33" s="22" t="n">
        <v>-3.99260015506651</v>
      </c>
      <c r="C33" s="23" t="n">
        <f aca="false">EXP(B33)</f>
        <v>0.0184516744767478</v>
      </c>
      <c r="D33" s="22" t="n">
        <f aca="false">1-EXP(-C33)</f>
        <v>0.0182824845418997</v>
      </c>
      <c r="F33" s="9" t="n">
        <v>75</v>
      </c>
      <c r="G33" s="22" t="n">
        <v>0.969233234476344</v>
      </c>
      <c r="H33" s="22" t="n">
        <f aca="false">G33/SUM($G$18:$G$58)</f>
        <v>0.0354825554778571</v>
      </c>
      <c r="J33" s="24" t="n">
        <v>2038</v>
      </c>
      <c r="K33" s="24" t="n">
        <v>-12.75</v>
      </c>
      <c r="L33" s="24" t="n">
        <v>-11.839074316972</v>
      </c>
      <c r="M33" s="24" t="n">
        <v>-13.660925683028</v>
      </c>
    </row>
    <row r="34" customFormat="false" ht="15" hidden="false" customHeight="true" outlineLevel="0" collapsed="false">
      <c r="A34" s="9" t="n">
        <v>76</v>
      </c>
      <c r="B34" s="22" t="n">
        <v>-3.9042489677886</v>
      </c>
      <c r="C34" s="23" t="n">
        <f aca="false">EXP(B34)</f>
        <v>0.0201560866785486</v>
      </c>
      <c r="D34" s="22" t="n">
        <f aca="false">1-EXP(-C34)</f>
        <v>0.0199543107087848</v>
      </c>
      <c r="F34" s="9" t="n">
        <v>76</v>
      </c>
      <c r="G34" s="22" t="n">
        <v>0.986207116743916</v>
      </c>
      <c r="H34" s="22" t="n">
        <f aca="false">G34/SUM($G$18:$G$58)</f>
        <v>0.0361039505124167</v>
      </c>
      <c r="J34" s="24" t="n">
        <v>2039</v>
      </c>
      <c r="K34" s="24" t="n">
        <v>-13.6</v>
      </c>
      <c r="L34" s="24" t="n">
        <v>-12.6592</v>
      </c>
      <c r="M34" s="24" t="n">
        <v>-14.5408</v>
      </c>
    </row>
    <row r="35" customFormat="false" ht="15" hidden="false" customHeight="true" outlineLevel="0" collapsed="false">
      <c r="A35" s="9" t="n">
        <v>77</v>
      </c>
      <c r="B35" s="22" t="n">
        <v>-3.81575825053052</v>
      </c>
      <c r="C35" s="23" t="n">
        <f aca="false">EXP(B35)</f>
        <v>0.0220210106785924</v>
      </c>
      <c r="D35" s="22" t="n">
        <f aca="false">1-EXP(-C35)</f>
        <v>0.0217803182240349</v>
      </c>
      <c r="F35" s="9" t="n">
        <v>77</v>
      </c>
      <c r="G35" s="22" t="n">
        <v>0.996533798970369</v>
      </c>
      <c r="H35" s="22" t="n">
        <f aca="false">G35/SUM($G$18:$G$58)</f>
        <v>0.0364819989139455</v>
      </c>
      <c r="J35" s="24" t="n">
        <v>2040</v>
      </c>
      <c r="K35" s="24" t="n">
        <v>-14.45</v>
      </c>
      <c r="L35" s="24" t="n">
        <v>-13.4802455568547</v>
      </c>
      <c r="M35" s="24" t="n">
        <v>-15.4197544431453</v>
      </c>
    </row>
    <row r="36" customFormat="false" ht="15" hidden="false" customHeight="true" outlineLevel="0" collapsed="false">
      <c r="A36" s="9" t="n">
        <v>78</v>
      </c>
      <c r="B36" s="22" t="n">
        <v>-3.7271396262175</v>
      </c>
      <c r="C36" s="23" t="n">
        <f aca="false">EXP(B36)</f>
        <v>0.0240615625605051</v>
      </c>
      <c r="D36" s="22" t="n">
        <f aca="false">1-EXP(-C36)</f>
        <v>0.0237743910401694</v>
      </c>
      <c r="F36" s="9" t="n">
        <v>78</v>
      </c>
      <c r="G36" s="22" t="n">
        <v>1</v>
      </c>
      <c r="H36" s="22" t="n">
        <f aca="false">G36/SUM($G$18:$G$58)</f>
        <v>0.0366088926955003</v>
      </c>
      <c r="J36" s="24" t="n">
        <v>2041</v>
      </c>
      <c r="K36" s="24" t="n">
        <v>-15.3</v>
      </c>
      <c r="L36" s="24" t="n">
        <v>-14.3021309103895</v>
      </c>
      <c r="M36" s="24" t="n">
        <v>-16.2978690896105</v>
      </c>
    </row>
    <row r="37" customFormat="false" ht="15" hidden="false" customHeight="true" outlineLevel="0" collapsed="false">
      <c r="A37" s="9" t="n">
        <v>79</v>
      </c>
      <c r="B37" s="22" t="n">
        <v>-3.63840377962457</v>
      </c>
      <c r="C37" s="23" t="n">
        <f aca="false">EXP(B37)</f>
        <v>0.0262942819542602</v>
      </c>
      <c r="D37" s="22" t="n">
        <f aca="false">1-EXP(-C37)</f>
        <v>0.0259515974400435</v>
      </c>
      <c r="F37" s="9" t="n">
        <v>79</v>
      </c>
      <c r="G37" s="22" t="n">
        <v>0.996533798970369</v>
      </c>
      <c r="H37" s="22" t="n">
        <f aca="false">G37/SUM($G$18:$G$58)</f>
        <v>0.0364819989139455</v>
      </c>
      <c r="J37" s="24" t="n">
        <v>2042</v>
      </c>
      <c r="K37" s="24" t="n">
        <v>-16.15</v>
      </c>
      <c r="L37" s="24" t="n">
        <v>-15.1247869684792</v>
      </c>
      <c r="M37" s="24" t="n">
        <v>-17.1752130315208</v>
      </c>
    </row>
    <row r="38" customFormat="false" ht="15" hidden="false" customHeight="true" outlineLevel="0" collapsed="false">
      <c r="A38" s="9" t="n">
        <v>80</v>
      </c>
      <c r="B38" s="22" t="n">
        <v>-3.54956052819915</v>
      </c>
      <c r="C38" s="23" t="n">
        <f aca="false">EXP(B38)</f>
        <v>0.0287372660976367</v>
      </c>
      <c r="D38" s="22" t="n">
        <f aca="false">1-EXP(-C38)</f>
        <v>0.0283282779639257</v>
      </c>
      <c r="F38" s="9" t="n">
        <v>80</v>
      </c>
      <c r="G38" s="22" t="n">
        <v>0.986207116743916</v>
      </c>
      <c r="H38" s="22" t="n">
        <f aca="false">G38/SUM($G$18:$G$58)</f>
        <v>0.0361039505124167</v>
      </c>
      <c r="J38" s="24" t="n">
        <v>2043</v>
      </c>
      <c r="K38" s="24" t="n">
        <v>-17</v>
      </c>
      <c r="L38" s="24" t="n">
        <v>-15.9481536233841</v>
      </c>
      <c r="M38" s="24" t="n">
        <v>-18.0518463766159</v>
      </c>
    </row>
    <row r="39" customFormat="false" ht="15" hidden="false" customHeight="true" outlineLevel="0" collapsed="false">
      <c r="A39" s="9" t="n">
        <v>81</v>
      </c>
      <c r="B39" s="22" t="n">
        <v>-3.46061888834707</v>
      </c>
      <c r="C39" s="23" t="n">
        <f aca="false">EXP(B39)</f>
        <v>0.0314103165228193</v>
      </c>
      <c r="D39" s="22" t="n">
        <f aca="false">1-EXP(-C39)</f>
        <v>0.0309221371709542</v>
      </c>
      <c r="F39" s="9" t="n">
        <v>81</v>
      </c>
      <c r="G39" s="22" t="n">
        <v>0.969233234476344</v>
      </c>
      <c r="H39" s="22" t="n">
        <f aca="false">G39/SUM($G$18:$G$58)</f>
        <v>0.0354825554778571</v>
      </c>
      <c r="J39" s="24" t="n">
        <v>2044</v>
      </c>
      <c r="K39" s="24" t="n">
        <v>-17.85</v>
      </c>
      <c r="L39" s="24" t="n">
        <v>-16.7721781965464</v>
      </c>
      <c r="M39" s="24" t="n">
        <v>-18.9278218034536</v>
      </c>
    </row>
    <row r="40" customFormat="false" ht="15" hidden="false" customHeight="true" outlineLevel="0" collapsed="false">
      <c r="A40" s="9" t="n">
        <v>82</v>
      </c>
      <c r="B40" s="22" t="n">
        <v>-3.37158713733307</v>
      </c>
      <c r="C40" s="23" t="n">
        <f aca="false">EXP(B40)</f>
        <v>0.034335099557101</v>
      </c>
      <c r="D40" s="22" t="n">
        <f aca="false">1-EXP(-C40)</f>
        <v>0.03375233878268</v>
      </c>
      <c r="F40" s="9" t="n">
        <v>82</v>
      </c>
      <c r="G40" s="22" t="n">
        <v>0.945959468906765</v>
      </c>
      <c r="H40" s="22" t="n">
        <f aca="false">G40/SUM($G$18:$G$58)</f>
        <v>0.0346305286915002</v>
      </c>
      <c r="J40" s="24" t="n">
        <v>2045</v>
      </c>
      <c r="K40" s="24" t="n">
        <v>-18.7</v>
      </c>
      <c r="L40" s="24" t="n">
        <v>-17.5968142132895</v>
      </c>
      <c r="M40" s="24" t="n">
        <v>-19.8031857867105</v>
      </c>
    </row>
    <row r="41" customFormat="false" ht="15" hidden="false" customHeight="true" outlineLevel="0" collapsed="false">
      <c r="A41" s="9" t="n">
        <v>83</v>
      </c>
      <c r="B41" s="22" t="n">
        <v>-3.28247287096906</v>
      </c>
      <c r="C41" s="23" t="n">
        <f aca="false">EXP(B41)</f>
        <v>0.0375353219386294</v>
      </c>
      <c r="D41" s="22" t="n">
        <f aca="false">1-EXP(-C41)</f>
        <v>0.0368396035724365</v>
      </c>
      <c r="F41" s="9" t="n">
        <v>83</v>
      </c>
      <c r="G41" s="22" t="n">
        <v>0.916855355732029</v>
      </c>
      <c r="H41" s="22" t="n">
        <f aca="false">G41/SUM($G$18:$G$58)</f>
        <v>0.0335650593352886</v>
      </c>
      <c r="J41" s="24" t="n">
        <v>2046</v>
      </c>
      <c r="K41" s="24" t="n">
        <v>-19.55</v>
      </c>
      <c r="L41" s="24" t="n">
        <v>-18.4220204257169</v>
      </c>
      <c r="M41" s="24" t="n">
        <v>-20.6779795742832</v>
      </c>
    </row>
    <row r="42" customFormat="false" ht="15" hidden="false" customHeight="true" outlineLevel="0" collapsed="false">
      <c r="A42" s="9" t="n">
        <v>84</v>
      </c>
      <c r="B42" s="22" t="n">
        <v>-3.19328305727952</v>
      </c>
      <c r="C42" s="23" t="n">
        <f aca="false">EXP(B42)</f>
        <v>0.0410369229706358</v>
      </c>
      <c r="D42" s="22" t="n">
        <f aca="false">1-EXP(-C42)</f>
        <v>0.0402063091407193</v>
      </c>
      <c r="F42" s="9" t="n">
        <v>84</v>
      </c>
      <c r="G42" s="22" t="n">
        <v>0.882496902584595</v>
      </c>
      <c r="H42" s="22" t="n">
        <f aca="false">G42/SUM($G$18:$G$58)</f>
        <v>0.0323072344108308</v>
      </c>
      <c r="J42" s="24" t="n">
        <v>2047</v>
      </c>
      <c r="K42" s="24" t="n">
        <v>-20.4</v>
      </c>
      <c r="L42" s="24" t="n">
        <v>-19.2477600249948</v>
      </c>
      <c r="M42" s="24" t="n">
        <v>-21.5522399750052</v>
      </c>
    </row>
    <row r="43" customFormat="false" ht="15" hidden="false" customHeight="true" outlineLevel="0" collapsed="false">
      <c r="A43" s="9" t="n">
        <v>85</v>
      </c>
      <c r="B43" s="22" t="n">
        <v>-3.10402408634285</v>
      </c>
      <c r="C43" s="23" t="n">
        <f aca="false">EXP(B43)</f>
        <v>0.0448682847716526</v>
      </c>
      <c r="D43" s="22" t="n">
        <f aca="false">1-EXP(-C43)</f>
        <v>0.0438765904471639</v>
      </c>
      <c r="F43" s="9" t="n">
        <v>85</v>
      </c>
      <c r="G43" s="22" t="n">
        <v>0.843547649064234</v>
      </c>
      <c r="H43" s="22" t="n">
        <f aca="false">G43/SUM($G$18:$G$58)</f>
        <v>0.030881345368134</v>
      </c>
      <c r="J43" s="24" t="n">
        <v>2048</v>
      </c>
      <c r="K43" s="24" t="n">
        <v>-21.25</v>
      </c>
      <c r="L43" s="24" t="n">
        <v>-20.074</v>
      </c>
      <c r="M43" s="24" t="n">
        <v>-22.426</v>
      </c>
    </row>
    <row r="44" customFormat="false" ht="15" hidden="false" customHeight="true" outlineLevel="0" collapsed="false">
      <c r="A44" s="9" t="n">
        <v>86</v>
      </c>
      <c r="B44" s="22" t="n">
        <v>-3.01470181651303</v>
      </c>
      <c r="C44" s="23" t="n">
        <f aca="false">EXP(B44)</f>
        <v>0.0490604623258961</v>
      </c>
      <c r="D44" s="22" t="n">
        <f aca="false">1-EXP(-C44)</f>
        <v>0.0478764396468653</v>
      </c>
      <c r="F44" s="9" t="n">
        <v>86</v>
      </c>
      <c r="G44" s="22" t="n">
        <v>0.800737402916808</v>
      </c>
      <c r="H44" s="22" t="n">
        <f aca="false">G44/SUM($G$18:$G$58)</f>
        <v>0.029314109660655</v>
      </c>
      <c r="J44" s="24" t="n">
        <v>2049</v>
      </c>
      <c r="K44" s="24" t="n">
        <v>-22.1</v>
      </c>
      <c r="L44" s="24" t="n">
        <v>-20.900710610403</v>
      </c>
      <c r="M44" s="24" t="n">
        <v>-23.299289389597</v>
      </c>
    </row>
    <row r="45" customFormat="false" ht="15" hidden="false" customHeight="true" outlineLevel="0" collapsed="false">
      <c r="A45" s="9" t="n">
        <v>87</v>
      </c>
      <c r="B45" s="22" t="n">
        <v>-2.92532161722758</v>
      </c>
      <c r="C45" s="23" t="n">
        <f aca="false">EXP(B45)</f>
        <v>0.0536474351984753</v>
      </c>
      <c r="D45" s="22" t="n">
        <f aca="false">1-EXP(-C45)</f>
        <v>0.0522338033948699</v>
      </c>
      <c r="F45" s="9" t="n">
        <v>87</v>
      </c>
      <c r="G45" s="22" t="n">
        <v>0.754839601989007</v>
      </c>
      <c r="H45" s="22" t="n">
        <f aca="false">G45/SUM($G$18:$G$58)</f>
        <v>0.0276338419915297</v>
      </c>
      <c r="J45" s="24" t="n">
        <v>2050</v>
      </c>
      <c r="K45" s="24" t="n">
        <v>-22.95</v>
      </c>
      <c r="L45" s="24" t="n">
        <v>-21.7278649501794</v>
      </c>
      <c r="M45" s="24" t="n">
        <v>-24.1721350498206</v>
      </c>
    </row>
    <row r="46" customFormat="false" ht="15" hidden="false" customHeight="true" outlineLevel="0" collapsed="false">
      <c r="A46" s="9" t="n">
        <v>88</v>
      </c>
      <c r="B46" s="22" t="n">
        <v>-2.8358884086061</v>
      </c>
      <c r="C46" s="23" t="n">
        <f aca="false">EXP(B46)</f>
        <v>0.0586663829557044</v>
      </c>
      <c r="D46" s="22" t="n">
        <f aca="false">1-EXP(-C46)</f>
        <v>0.0569786753293138</v>
      </c>
      <c r="F46" s="9" t="n">
        <v>88</v>
      </c>
      <c r="G46" s="22" t="n">
        <v>0.706648277857716</v>
      </c>
      <c r="H46" s="22" t="n">
        <f aca="false">G46/SUM($G$18:$G$58)</f>
        <v>0.0258696109775532</v>
      </c>
      <c r="J46" s="24" t="n">
        <v>2051</v>
      </c>
      <c r="K46" s="24" t="n">
        <v>-23.8</v>
      </c>
      <c r="L46" s="24" t="n">
        <v>-22.5554385832752</v>
      </c>
      <c r="M46" s="24" t="n">
        <v>-25.0445614167248</v>
      </c>
    </row>
    <row r="47" customFormat="false" ht="15" hidden="false" customHeight="true" outlineLevel="0" collapsed="false">
      <c r="A47" s="9" t="n">
        <v>89</v>
      </c>
      <c r="B47" s="22" t="n">
        <v>-2.74640669804029</v>
      </c>
      <c r="C47" s="23" t="n">
        <f aca="false">EXP(B47)</f>
        <v>0.0641579865229253</v>
      </c>
      <c r="D47" s="22" t="n">
        <f aca="false">1-EXP(-C47)</f>
        <v>0.0621431809120682</v>
      </c>
      <c r="F47" s="9" t="n">
        <v>89</v>
      </c>
      <c r="G47" s="22" t="n">
        <v>0.656955569649269</v>
      </c>
      <c r="H47" s="22" t="n">
        <f aca="false">G47/SUM($G$18:$G$58)</f>
        <v>0.0240504159550013</v>
      </c>
      <c r="J47" s="24" t="n">
        <v>2052</v>
      </c>
      <c r="K47" s="24" t="n">
        <v>-24.65</v>
      </c>
      <c r="L47" s="24" t="n">
        <v>-23.383409237362</v>
      </c>
      <c r="M47" s="24" t="n">
        <v>-25.916590762638</v>
      </c>
    </row>
    <row r="48" customFormat="false" ht="15" hidden="false" customHeight="true" outlineLevel="0" collapsed="false">
      <c r="A48" s="9" t="n">
        <v>90</v>
      </c>
      <c r="B48" s="22" t="n">
        <v>-2.65688061397073</v>
      </c>
      <c r="C48" s="23" t="n">
        <f aca="false">EXP(B48)</f>
        <v>0.0701667579224812</v>
      </c>
      <c r="D48" s="22" t="n">
        <f aca="false">1-EXP(-C48)</f>
        <v>0.0677616511870151</v>
      </c>
      <c r="F48" s="9" t="n">
        <v>90</v>
      </c>
      <c r="G48" s="22" t="n">
        <v>0.606530659712633</v>
      </c>
      <c r="H48" s="22" t="n">
        <f aca="false">G48/SUM($G$18:$G$58)</f>
        <v>0.0222044158379508</v>
      </c>
      <c r="J48" s="24" t="n">
        <v>2053</v>
      </c>
      <c r="K48" s="24" t="n">
        <v>-25.5</v>
      </c>
      <c r="L48" s="24" t="n">
        <v>-24.2117565447479</v>
      </c>
      <c r="M48" s="24" t="n">
        <v>-26.7882434552522</v>
      </c>
    </row>
    <row r="49" customFormat="false" ht="15" hidden="false" customHeight="true" outlineLevel="0" collapsed="false">
      <c r="A49" s="9" t="n">
        <v>91</v>
      </c>
      <c r="B49" s="22" t="n">
        <v>-2.56731393703863</v>
      </c>
      <c r="C49" s="23" t="n">
        <f aca="false">EXP(B49)</f>
        <v>0.0767414010645392</v>
      </c>
      <c r="D49" s="22" t="n">
        <f aca="false">1-EXP(-C49)</f>
        <v>0.0738706813016336</v>
      </c>
      <c r="F49" s="9" t="n">
        <v>91</v>
      </c>
      <c r="G49" s="22" t="n">
        <v>0.556100883773209</v>
      </c>
      <c r="H49" s="22" t="n">
        <f aca="false">G49/SUM($G$18:$G$58)</f>
        <v>0.0203582375819263</v>
      </c>
      <c r="J49" s="24" t="n">
        <v>2054</v>
      </c>
      <c r="K49" s="24" t="n">
        <v>-26.35</v>
      </c>
      <c r="L49" s="24" t="n">
        <v>-25.0404618218624</v>
      </c>
      <c r="M49" s="24" t="n">
        <v>-27.6595381781376</v>
      </c>
    </row>
    <row r="50" customFormat="false" ht="15" hidden="false" customHeight="true" outlineLevel="0" collapsed="false">
      <c r="A50" s="9" t="n">
        <v>92</v>
      </c>
      <c r="B50" s="22" t="n">
        <v>-2.47771012879358</v>
      </c>
      <c r="C50" s="23" t="n">
        <f aca="false">EXP(B50)</f>
        <v>0.0839352065151182</v>
      </c>
      <c r="D50" s="22" t="n">
        <f aca="false">1-EXP(-C50)</f>
        <v>0.0805091688196659</v>
      </c>
      <c r="F50" s="9" t="n">
        <v>92</v>
      </c>
      <c r="G50" s="22" t="n">
        <v>0.506335616648101</v>
      </c>
      <c r="H50" s="22" t="n">
        <f aca="false">G50/SUM($G$18:$G$58)</f>
        <v>0.0185363862577803</v>
      </c>
      <c r="J50" s="24" t="n">
        <v>2055</v>
      </c>
      <c r="K50" s="24" t="n">
        <v>-27.2</v>
      </c>
      <c r="L50" s="24" t="n">
        <v>-25.8695078805194</v>
      </c>
      <c r="M50" s="24" t="n">
        <v>-28.5304921194806</v>
      </c>
    </row>
    <row r="51" customFormat="false" ht="15" hidden="false" customHeight="true" outlineLevel="0" collapsed="false">
      <c r="A51" s="9" t="n">
        <v>93</v>
      </c>
      <c r="B51" s="22" t="n">
        <v>-2.38807235812932</v>
      </c>
      <c r="C51" s="23" t="n">
        <f aca="false">EXP(B51)</f>
        <v>0.091806483441119</v>
      </c>
      <c r="D51" s="22" t="n">
        <f aca="false">1-EXP(-C51)</f>
        <v>0.0877183259253731</v>
      </c>
      <c r="F51" s="9" t="n">
        <v>93</v>
      </c>
      <c r="G51" s="22" t="n">
        <v>0.457833361771614</v>
      </c>
      <c r="H51" s="22" t="n">
        <f aca="false">G51/SUM($G$18:$G$58)</f>
        <v>0.0167607724135172</v>
      </c>
      <c r="J51" s="24" t="n">
        <v>2056</v>
      </c>
      <c r="K51" s="24" t="n">
        <v>-28.05</v>
      </c>
      <c r="L51" s="24" t="n">
        <v>-26.6988788655343</v>
      </c>
      <c r="M51" s="24" t="n">
        <v>-29.4011211344658</v>
      </c>
    </row>
    <row r="52" customFormat="false" ht="15" hidden="false" customHeight="true" outlineLevel="0" collapsed="false">
      <c r="A52" s="9" t="n">
        <v>94</v>
      </c>
      <c r="B52" s="22" t="n">
        <v>-2.2984035256111</v>
      </c>
      <c r="C52" s="23" t="n">
        <f aca="false">EXP(B52)</f>
        <v>0.100419032233472</v>
      </c>
      <c r="D52" s="22" t="n">
        <f aca="false">1-EXP(-C52)</f>
        <v>0.0955416585800419</v>
      </c>
      <c r="F52" s="9" t="n">
        <v>94</v>
      </c>
      <c r="G52" s="22" t="n">
        <v>0.411112290507188</v>
      </c>
      <c r="H52" s="22" t="n">
        <f aca="false">G52/SUM($G$18:$G$58)</f>
        <v>0.015050365728979</v>
      </c>
      <c r="J52" s="24" t="n">
        <v>2057</v>
      </c>
      <c r="K52" s="24" t="n">
        <v>-28.9</v>
      </c>
      <c r="L52" s="24" t="n">
        <v>-27.5285601143324</v>
      </c>
      <c r="M52" s="24" t="n">
        <v>-30.2714398856676</v>
      </c>
    </row>
    <row r="53" customFormat="false" ht="15" hidden="false" customHeight="true" outlineLevel="0" collapsed="false">
      <c r="A53" s="9" t="n">
        <v>95</v>
      </c>
      <c r="B53" s="22" t="n">
        <v>-2.20870628584932</v>
      </c>
      <c r="C53" s="23" t="n">
        <f aca="false">EXP(B53)</f>
        <v>0.109842661639221</v>
      </c>
      <c r="D53" s="22" t="n">
        <f aca="false">1-EXP(-C53)</f>
        <v>0.104024904540165</v>
      </c>
      <c r="F53" s="9" t="n">
        <v>95</v>
      </c>
      <c r="G53" s="22" t="n">
        <v>0.366604297073674</v>
      </c>
      <c r="H53" s="22" t="n">
        <f aca="false">G53/SUM($G$18:$G$58)</f>
        <v>0.0134209773732794</v>
      </c>
      <c r="J53" s="24" t="n">
        <v>2058</v>
      </c>
      <c r="K53" s="24" t="n">
        <v>-29.75</v>
      </c>
      <c r="L53" s="24" t="n">
        <v>-28.358538035015</v>
      </c>
      <c r="M53" s="24" t="n">
        <v>-31.141461964985</v>
      </c>
    </row>
    <row r="54" customFormat="false" ht="15" hidden="false" customHeight="true" outlineLevel="0" collapsed="false">
      <c r="A54" s="9" t="n">
        <v>96</v>
      </c>
      <c r="B54" s="22" t="n">
        <v>-2.11898306806476</v>
      </c>
      <c r="C54" s="23" t="n">
        <f aca="false">EXP(B54)</f>
        <v>0.120153754594161</v>
      </c>
      <c r="D54" s="22" t="n">
        <f aca="false">1-EXP(-C54)</f>
        <v>0.11321592089157</v>
      </c>
      <c r="F54" s="9" t="n">
        <v>96</v>
      </c>
      <c r="G54" s="22" t="n">
        <v>0.32465246735835</v>
      </c>
      <c r="H54" s="22" t="n">
        <f aca="false">G54/SUM($G$18:$G$58)</f>
        <v>0.0118851673408512</v>
      </c>
      <c r="J54" s="24" t="n">
        <v>2059</v>
      </c>
      <c r="K54" s="24" t="n">
        <v>-30.6</v>
      </c>
      <c r="L54" s="24" t="n">
        <v>-29.1888</v>
      </c>
      <c r="M54" s="24" t="n">
        <v>-32.0112</v>
      </c>
    </row>
    <row r="55" customFormat="false" ht="15" hidden="false" customHeight="true" outlineLevel="0" collapsed="false">
      <c r="A55" s="9" t="n">
        <v>97</v>
      </c>
      <c r="B55" s="22" t="n">
        <v>-2.02923609498223</v>
      </c>
      <c r="C55" s="23" t="n">
        <f aca="false">EXP(B55)</f>
        <v>0.131435887342349</v>
      </c>
      <c r="D55" s="22" t="n">
        <f aca="false">1-EXP(-C55)</f>
        <v>0.123164510410691</v>
      </c>
      <c r="F55" s="9" t="n">
        <v>97</v>
      </c>
      <c r="G55" s="22" t="n">
        <v>0.285511713638319</v>
      </c>
      <c r="H55" s="22" t="n">
        <f aca="false">G55/SUM($G$18:$G$58)</f>
        <v>0.0104522676878936</v>
      </c>
      <c r="J55" s="24" t="n">
        <v>2060</v>
      </c>
      <c r="K55" s="24" t="n">
        <v>-31.45</v>
      </c>
      <c r="L55" s="24" t="n">
        <v>-30.0193342528739</v>
      </c>
      <c r="M55" s="24" t="n">
        <v>-32.8806657471261</v>
      </c>
    </row>
    <row r="56" customFormat="false" ht="15" hidden="false" customHeight="true" outlineLevel="0" collapsed="false">
      <c r="A56" s="9" t="n">
        <v>98</v>
      </c>
      <c r="B56" s="22" t="n">
        <v>-1.9394674001804</v>
      </c>
      <c r="C56" s="23" t="n">
        <f aca="false">EXP(B56)</f>
        <v>0.143780506860765</v>
      </c>
      <c r="D56" s="22" t="n">
        <f aca="false">1-EXP(-C56)</f>
        <v>0.133922174661182</v>
      </c>
      <c r="F56" s="9" t="n">
        <v>98</v>
      </c>
      <c r="G56" s="22" t="n">
        <v>0.249352208777296</v>
      </c>
      <c r="H56" s="22" t="n">
        <f aca="false">G56/SUM($G$18:$G$58)</f>
        <v>0.00912850825451401</v>
      </c>
      <c r="J56" s="24" t="n">
        <v>2061</v>
      </c>
      <c r="K56" s="24" t="n">
        <v>-32.3</v>
      </c>
      <c r="L56" s="24" t="n">
        <v>-30.8501298265017</v>
      </c>
      <c r="M56" s="24" t="n">
        <v>-33.7498701734983</v>
      </c>
    </row>
    <row r="57" customFormat="false" ht="15" hidden="false" customHeight="true" outlineLevel="0" collapsed="false">
      <c r="A57" s="9" t="n">
        <v>99</v>
      </c>
      <c r="B57" s="22" t="n">
        <v>-1.8496788440175</v>
      </c>
      <c r="C57" s="23" t="n">
        <f aca="false">EXP(B57)</f>
        <v>0.157287672079941</v>
      </c>
      <c r="D57" s="22" t="n">
        <f aca="false">1-EXP(-C57)</f>
        <v>0.145541780314426</v>
      </c>
      <c r="F57" s="9" t="n">
        <v>99</v>
      </c>
      <c r="G57" s="22" t="n">
        <v>0.216265166829887</v>
      </c>
      <c r="H57" s="22" t="n">
        <f aca="false">G57/SUM($G$18:$G$58)</f>
        <v>0.00791722828624979</v>
      </c>
      <c r="J57" s="24" t="n">
        <v>2062</v>
      </c>
      <c r="K57" s="24" t="n">
        <v>-33.15</v>
      </c>
      <c r="L57" s="24" t="n">
        <v>-31.6811764707767</v>
      </c>
      <c r="M57" s="24" t="n">
        <v>-34.6188235292233</v>
      </c>
    </row>
    <row r="58" customFormat="false" ht="15" hidden="false" customHeight="true" outlineLevel="0" collapsed="false">
      <c r="A58" s="9" t="n">
        <v>100</v>
      </c>
      <c r="B58" s="22" t="n">
        <v>-1.75987212824404</v>
      </c>
      <c r="C58" s="23" t="n">
        <f aca="false">EXP(B58)</f>
        <v>0.17206686490852</v>
      </c>
      <c r="D58" s="22" t="n">
        <f aca="false">1-EXP(-C58)</f>
        <v>0.158077123809723</v>
      </c>
      <c r="F58" s="9" t="n">
        <v>100</v>
      </c>
      <c r="G58" s="22" t="n">
        <v>0.186270463697701</v>
      </c>
      <c r="H58" s="22" t="n">
        <f aca="false">G58/SUM($G$18:$G$58)</f>
        <v>0.00681915541785021</v>
      </c>
      <c r="J58" s="24" t="n">
        <v>2063</v>
      </c>
      <c r="K58" s="24" t="n">
        <v>-34</v>
      </c>
      <c r="L58" s="24" t="n">
        <v>-32.5124645886568</v>
      </c>
      <c r="M58" s="24" t="n">
        <v>-35.4875354113432</v>
      </c>
    </row>
    <row r="59" customFormat="false" ht="15" hidden="false" customHeight="true" outlineLevel="0" collapsed="false">
      <c r="J59" s="24" t="n">
        <v>2064</v>
      </c>
      <c r="K59" s="24" t="n">
        <v>-34.85</v>
      </c>
      <c r="L59" s="24" t="n">
        <v>-33.3439851793558</v>
      </c>
      <c r="M59" s="24" t="n">
        <v>-36.3560148206442</v>
      </c>
    </row>
    <row r="60" customFormat="false" ht="15" hidden="false" customHeight="true" outlineLevel="0" collapsed="false">
      <c r="J60" s="24" t="n">
        <v>2065</v>
      </c>
      <c r="K60" s="24" t="n">
        <v>-35.7</v>
      </c>
      <c r="L60" s="24" t="n">
        <v>-34.1757297877345</v>
      </c>
      <c r="M60" s="24" t="n">
        <v>-37.2242702122655</v>
      </c>
    </row>
    <row r="61" customFormat="false" ht="15" hidden="false" customHeight="true" outlineLevel="0" collapsed="false">
      <c r="J61" s="24" t="n">
        <v>2066</v>
      </c>
      <c r="K61" s="24" t="n">
        <v>-36.55</v>
      </c>
      <c r="L61" s="24" t="n">
        <v>-35.0076904590842</v>
      </c>
      <c r="M61" s="24" t="n">
        <v>-38.0923095409158</v>
      </c>
    </row>
    <row r="62" customFormat="false" ht="15" hidden="false" customHeight="true" outlineLevel="0" collapsed="false">
      <c r="J62" s="24" t="n">
        <v>2067</v>
      </c>
      <c r="K62" s="24" t="n">
        <v>-37.4</v>
      </c>
      <c r="L62" s="24" t="n">
        <v>-35.8398596986168</v>
      </c>
      <c r="M62" s="24" t="n">
        <v>-38.9601403013832</v>
      </c>
    </row>
    <row r="63" customFormat="false" ht="15" hidden="false" customHeight="true" outlineLevel="0" collapsed="false">
      <c r="J63" s="24" t="n">
        <v>2068</v>
      </c>
      <c r="K63" s="24" t="n">
        <v>-38.25</v>
      </c>
      <c r="L63" s="24" t="n">
        <v>-36.6722304350761</v>
      </c>
      <c r="M63" s="24" t="n">
        <v>-39.8277695649239</v>
      </c>
    </row>
    <row r="64" customFormat="false" ht="15" hidden="false" customHeight="true" outlineLevel="0" collapsed="false">
      <c r="J64" s="24" t="n">
        <v>2069</v>
      </c>
      <c r="K64" s="24" t="n">
        <v>-39.1</v>
      </c>
      <c r="L64" s="24" t="n">
        <v>-37.5047959879689</v>
      </c>
      <c r="M64" s="24" t="n">
        <v>-40.6952040120311</v>
      </c>
    </row>
    <row r="65" customFormat="false" ht="15" hidden="false" customHeight="true" outlineLevel="0" collapsed="false">
      <c r="J65" s="24" t="n">
        <v>2070</v>
      </c>
      <c r="K65" s="24" t="n">
        <v>-39.95</v>
      </c>
      <c r="L65" s="24" t="n">
        <v>-38.3375500379857</v>
      </c>
      <c r="M65" s="24" t="n">
        <v>-41.5624499620143</v>
      </c>
    </row>
    <row r="66" customFormat="false" ht="15" hidden="false" customHeight="true" outlineLevel="0" collapsed="false">
      <c r="J66" s="24" t="n">
        <v>2071</v>
      </c>
      <c r="K66" s="24" t="n">
        <v>-40.8</v>
      </c>
      <c r="L66" s="24" t="n">
        <v>-39.1704866002392</v>
      </c>
      <c r="M66" s="24" t="n">
        <v>-42.4295133997608</v>
      </c>
    </row>
    <row r="67" customFormat="false" ht="15" hidden="false" customHeight="true" outlineLevel="0" collapsed="false">
      <c r="J67" s="24" t="n">
        <v>2072</v>
      </c>
      <c r="K67" s="24" t="n">
        <v>-41.65</v>
      </c>
      <c r="L67" s="24" t="n">
        <v>-40.0036</v>
      </c>
      <c r="M67" s="24" t="n">
        <v>-43.2964</v>
      </c>
    </row>
    <row r="68" customFormat="false" ht="15" hidden="false" customHeight="true" outlineLevel="0" collapsed="false">
      <c r="J68" s="24" t="n">
        <v>2073</v>
      </c>
      <c r="K68" s="24" t="n">
        <v>-42.5</v>
      </c>
      <c r="L68" s="24" t="n">
        <v>-40.8368848506492</v>
      </c>
      <c r="M68" s="24" t="n">
        <v>-44.1631151493508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8"/>
    <col collapsed="false" customWidth="true" hidden="false" outlineLevel="0" max="3" min="3" style="1" width="12"/>
    <col collapsed="false" customWidth="true" hidden="false" outlineLevel="0" max="5" min="4" style="1" width="10"/>
    <col collapsed="false" customWidth="true" hidden="false" outlineLevel="0" max="6" min="6" style="1" width="3"/>
    <col collapsed="false" customWidth="true" hidden="false" outlineLevel="0" max="7" min="7" style="1" width="8"/>
    <col collapsed="false" customWidth="true" hidden="false" outlineLevel="0" max="11" min="8" style="1" width="10"/>
  </cols>
  <sheetData>
    <row r="1" customFormat="false" ht="17.25" hidden="false" customHeight="true" outlineLevel="0" collapsed="false">
      <c r="A1" s="15" t="s">
        <v>94</v>
      </c>
    </row>
    <row r="3" customFormat="false" ht="15" hidden="false" customHeight="true" outlineLevel="0" collapsed="false">
      <c r="A3" s="4" t="s">
        <v>66</v>
      </c>
    </row>
    <row r="5" customFormat="false" ht="15" hidden="false" customHeight="true" outlineLevel="0" collapsed="false">
      <c r="A5" s="20" t="s">
        <v>95</v>
      </c>
    </row>
    <row r="6" customFormat="false" ht="15" hidden="false" customHeight="true" outlineLevel="0" collapsed="false">
      <c r="A6" s="1" t="s">
        <v>96</v>
      </c>
    </row>
    <row r="8" customFormat="false" ht="27.75" hidden="false" customHeight="true" outlineLevel="0" collapsed="false">
      <c r="A8" s="5" t="s">
        <v>7</v>
      </c>
      <c r="B8" s="5" t="s">
        <v>68</v>
      </c>
      <c r="C8" s="5" t="s">
        <v>5</v>
      </c>
      <c r="D8" s="5" t="s">
        <v>6</v>
      </c>
    </row>
    <row r="9" customFormat="false" ht="15" hidden="false" customHeight="true" outlineLevel="0" collapsed="false">
      <c r="A9" s="8" t="s">
        <v>18</v>
      </c>
      <c r="B9" s="8" t="s">
        <v>69</v>
      </c>
      <c r="C9" s="21" t="n">
        <v>2023</v>
      </c>
      <c r="D9" s="8" t="s">
        <v>97</v>
      </c>
    </row>
    <row r="10" customFormat="false" ht="15" hidden="false" customHeight="true" outlineLevel="0" collapsed="false">
      <c r="A10" s="8" t="s">
        <v>71</v>
      </c>
      <c r="B10" s="8" t="s">
        <v>72</v>
      </c>
      <c r="C10" s="21" t="n">
        <v>50</v>
      </c>
      <c r="D10" s="8" t="s">
        <v>73</v>
      </c>
    </row>
    <row r="11" customFormat="false" ht="15" hidden="false" customHeight="true" outlineLevel="0" collapsed="false">
      <c r="A11" s="8" t="s">
        <v>98</v>
      </c>
      <c r="B11" s="8" t="s">
        <v>99</v>
      </c>
      <c r="C11" s="21" t="n">
        <v>-0.035</v>
      </c>
      <c r="D11" s="8" t="s">
        <v>100</v>
      </c>
    </row>
    <row r="12" customFormat="false" ht="15" hidden="false" customHeight="true" outlineLevel="0" collapsed="false">
      <c r="A12" s="8" t="s">
        <v>101</v>
      </c>
      <c r="B12" s="8" t="s">
        <v>102</v>
      </c>
      <c r="C12" s="21" t="n">
        <v>0.008</v>
      </c>
      <c r="D12" s="8" t="s">
        <v>103</v>
      </c>
    </row>
    <row r="13" customFormat="false" ht="15" hidden="false" customHeight="true" outlineLevel="0" collapsed="false">
      <c r="A13" s="8" t="s">
        <v>104</v>
      </c>
      <c r="B13" s="8" t="s">
        <v>105</v>
      </c>
      <c r="C13" s="21" t="n">
        <v>-0.0008</v>
      </c>
      <c r="D13" s="8" t="s">
        <v>106</v>
      </c>
    </row>
    <row r="14" customFormat="false" ht="15" hidden="false" customHeight="true" outlineLevel="0" collapsed="false">
      <c r="A14" s="8" t="s">
        <v>107</v>
      </c>
      <c r="B14" s="8" t="s">
        <v>108</v>
      </c>
      <c r="C14" s="21" t="n">
        <v>0.0015</v>
      </c>
      <c r="D14" s="8" t="s">
        <v>109</v>
      </c>
    </row>
    <row r="15" customFormat="false" ht="15" hidden="false" customHeight="true" outlineLevel="0" collapsed="false">
      <c r="A15" s="8" t="s">
        <v>110</v>
      </c>
      <c r="B15" s="8" t="s">
        <v>111</v>
      </c>
      <c r="C15" s="21" t="n">
        <v>0.65</v>
      </c>
      <c r="D15" s="8" t="s">
        <v>112</v>
      </c>
    </row>
    <row r="16" customFormat="false" ht="15" hidden="false" customHeight="true" outlineLevel="0" collapsed="false">
      <c r="A16" s="8" t="s">
        <v>113</v>
      </c>
      <c r="B16" s="8" t="s">
        <v>114</v>
      </c>
      <c r="C16" s="21" t="n">
        <v>75</v>
      </c>
      <c r="D16" s="8" t="s">
        <v>115</v>
      </c>
    </row>
    <row r="19" customFormat="false" ht="15" hidden="false" customHeight="true" outlineLevel="0" collapsed="false">
      <c r="A19" s="4" t="s">
        <v>116</v>
      </c>
      <c r="G19" s="4" t="s">
        <v>117</v>
      </c>
    </row>
    <row r="21" customFormat="false" ht="15" hidden="false" customHeight="true" outlineLevel="0" collapsed="false">
      <c r="A21" s="5" t="s">
        <v>61</v>
      </c>
      <c r="B21" s="5" t="s">
        <v>118</v>
      </c>
      <c r="C21" s="5" t="s">
        <v>119</v>
      </c>
      <c r="D21" s="5" t="s">
        <v>120</v>
      </c>
      <c r="E21" s="5" t="s">
        <v>121</v>
      </c>
      <c r="G21" s="5" t="s">
        <v>33</v>
      </c>
      <c r="H21" s="5" t="s">
        <v>122</v>
      </c>
      <c r="I21" s="5" t="s">
        <v>123</v>
      </c>
      <c r="J21" s="5" t="s">
        <v>124</v>
      </c>
      <c r="K21" s="5" t="s">
        <v>125</v>
      </c>
    </row>
    <row r="22" customFormat="false" ht="15" hidden="false" customHeight="true" outlineLevel="0" collapsed="false">
      <c r="A22" s="9" t="n">
        <v>55</v>
      </c>
      <c r="B22" s="9" t="n">
        <v>-20</v>
      </c>
      <c r="C22" s="18" t="n">
        <v>-5.7</v>
      </c>
      <c r="D22" s="22" t="n">
        <v>0.00333480730741335</v>
      </c>
      <c r="E22" s="22" t="n">
        <v>0.996665192692587</v>
      </c>
      <c r="G22" s="9" t="n">
        <v>2023</v>
      </c>
      <c r="H22" s="18" t="n">
        <v>-3.8</v>
      </c>
      <c r="I22" s="22" t="n">
        <v>0.095</v>
      </c>
      <c r="J22" s="25" t="n">
        <v>0.00857748541371198</v>
      </c>
      <c r="K22" s="25" t="n">
        <v>0.0546813172159408</v>
      </c>
    </row>
    <row r="23" customFormat="false" ht="15" hidden="false" customHeight="true" outlineLevel="0" collapsed="false">
      <c r="A23" s="9" t="n">
        <v>56</v>
      </c>
      <c r="B23" s="9" t="n">
        <v>-19</v>
      </c>
      <c r="C23" s="18" t="n">
        <v>-5.605</v>
      </c>
      <c r="D23" s="22" t="n">
        <v>0.00366593203859769</v>
      </c>
      <c r="E23" s="22" t="n">
        <v>0.996334067961402</v>
      </c>
      <c r="G23" s="9" t="n">
        <v>2024</v>
      </c>
      <c r="H23" s="18" t="n">
        <v>-3.835</v>
      </c>
      <c r="I23" s="22" t="n">
        <v>0.0942</v>
      </c>
      <c r="J23" s="25" t="n">
        <v>0.00835089997833175</v>
      </c>
      <c r="K23" s="25" t="n">
        <v>0.0525006848442837</v>
      </c>
    </row>
    <row r="24" customFormat="false" ht="15" hidden="false" customHeight="true" outlineLevel="0" collapsed="false">
      <c r="A24" s="9" t="n">
        <v>57</v>
      </c>
      <c r="B24" s="9" t="n">
        <v>-18</v>
      </c>
      <c r="C24" s="18" t="n">
        <v>-5.51</v>
      </c>
      <c r="D24" s="22" t="n">
        <v>0.00402980237009961</v>
      </c>
      <c r="E24" s="22" t="n">
        <v>0.9959701976299</v>
      </c>
      <c r="G24" s="9" t="n">
        <v>2025</v>
      </c>
      <c r="H24" s="18" t="n">
        <v>-3.87</v>
      </c>
      <c r="I24" s="22" t="n">
        <v>0.0934</v>
      </c>
      <c r="J24" s="25" t="n">
        <v>0.00813025100694256</v>
      </c>
      <c r="K24" s="25" t="n">
        <v>0.0504023771660567</v>
      </c>
    </row>
    <row r="25" customFormat="false" ht="15" hidden="false" customHeight="true" outlineLevel="0" collapsed="false">
      <c r="A25" s="9" t="n">
        <v>58</v>
      </c>
      <c r="B25" s="9" t="n">
        <v>-17</v>
      </c>
      <c r="C25" s="18" t="n">
        <v>-5.415</v>
      </c>
      <c r="D25" s="22" t="n">
        <v>0.00442962889740173</v>
      </c>
      <c r="E25" s="22" t="n">
        <v>0.995570371102598</v>
      </c>
      <c r="G25" s="9" t="n">
        <v>2026</v>
      </c>
      <c r="H25" s="18" t="n">
        <v>-3.905</v>
      </c>
      <c r="I25" s="22" t="n">
        <v>0.0926</v>
      </c>
      <c r="J25" s="25" t="n">
        <v>0.00791538552658033</v>
      </c>
      <c r="K25" s="25" t="n">
        <v>0.0483836506047934</v>
      </c>
    </row>
    <row r="26" customFormat="false" ht="15" hidden="false" customHeight="true" outlineLevel="0" collapsed="false">
      <c r="A26" s="9" t="n">
        <v>59</v>
      </c>
      <c r="B26" s="9" t="n">
        <v>-16</v>
      </c>
      <c r="C26" s="18" t="n">
        <v>-5.32</v>
      </c>
      <c r="D26" s="22" t="n">
        <v>0.00486893124375864</v>
      </c>
      <c r="E26" s="22" t="n">
        <v>0.995131068756241</v>
      </c>
      <c r="G26" s="9" t="n">
        <v>2027</v>
      </c>
      <c r="H26" s="18" t="n">
        <v>-3.94</v>
      </c>
      <c r="I26" s="22" t="n">
        <v>0.0918</v>
      </c>
      <c r="J26" s="25" t="n">
        <v>0.00770615437251592</v>
      </c>
      <c r="K26" s="25" t="n">
        <v>0.0464418241658326</v>
      </c>
    </row>
    <row r="27" customFormat="false" ht="15" hidden="false" customHeight="true" outlineLevel="0" collapsed="false">
      <c r="A27" s="9" t="n">
        <v>60</v>
      </c>
      <c r="B27" s="9" t="n">
        <v>-15</v>
      </c>
      <c r="C27" s="18" t="n">
        <v>-5.225</v>
      </c>
      <c r="D27" s="22" t="n">
        <v>0.00535156660522527</v>
      </c>
      <c r="E27" s="22" t="n">
        <v>0.994648433394775</v>
      </c>
      <c r="G27" s="9" t="n">
        <v>2028</v>
      </c>
      <c r="H27" s="18" t="n">
        <v>-3.975</v>
      </c>
      <c r="I27" s="22" t="n">
        <v>0.091</v>
      </c>
      <c r="J27" s="25" t="n">
        <v>0.00750241210046032</v>
      </c>
      <c r="K27" s="25" t="n">
        <v>0.0445742804338865</v>
      </c>
    </row>
    <row r="28" customFormat="false" ht="15" hidden="false" customHeight="true" outlineLevel="0" collapsed="false">
      <c r="A28" s="9" t="n">
        <v>61</v>
      </c>
      <c r="B28" s="9" t="n">
        <v>-14</v>
      </c>
      <c r="C28" s="18" t="n">
        <v>-5.13</v>
      </c>
      <c r="D28" s="22" t="n">
        <v>0.00588176068092146</v>
      </c>
      <c r="E28" s="22" t="n">
        <v>0.994118239319079</v>
      </c>
      <c r="G28" s="9" t="n">
        <v>2029</v>
      </c>
      <c r="H28" s="18" t="n">
        <v>-4.01</v>
      </c>
      <c r="I28" s="22" t="n">
        <v>0.0902</v>
      </c>
      <c r="J28" s="25" t="n">
        <v>0.00730401690041936</v>
      </c>
      <c r="K28" s="25" t="n">
        <v>0.0427784663076536</v>
      </c>
    </row>
    <row r="29" customFormat="false" ht="15" hidden="false" customHeight="true" outlineLevel="0" collapsed="false">
      <c r="A29" s="9" t="n">
        <v>62</v>
      </c>
      <c r="B29" s="9" t="n">
        <v>-13</v>
      </c>
      <c r="C29" s="18" t="n">
        <v>-5.035</v>
      </c>
      <c r="D29" s="22" t="n">
        <v>0.0064641411339014</v>
      </c>
      <c r="E29" s="22" t="n">
        <v>0.993535858866099</v>
      </c>
      <c r="G29" s="9" t="n">
        <v>2030</v>
      </c>
      <c r="H29" s="18" t="n">
        <v>-4.045</v>
      </c>
      <c r="I29" s="22" t="n">
        <v>0.0894</v>
      </c>
      <c r="J29" s="25" t="n">
        <v>0.00711083051218805</v>
      </c>
      <c r="K29" s="25" t="n">
        <v>0.0410518934926767</v>
      </c>
    </row>
    <row r="30" customFormat="false" ht="15" hidden="false" customHeight="true" outlineLevel="0" collapsed="false">
      <c r="A30" s="9" t="n">
        <v>63</v>
      </c>
      <c r="B30" s="9" t="n">
        <v>-12</v>
      </c>
      <c r="C30" s="18" t="n">
        <v>-4.94</v>
      </c>
      <c r="D30" s="22" t="n">
        <v>0.00710377372438878</v>
      </c>
      <c r="E30" s="22" t="n">
        <v>0.992896226275611</v>
      </c>
      <c r="G30" s="9" t="n">
        <v>2031</v>
      </c>
      <c r="H30" s="18" t="n">
        <v>-4.08</v>
      </c>
      <c r="I30" s="22" t="n">
        <v>0.0886</v>
      </c>
      <c r="J30" s="25" t="n">
        <v>0.00692271814247339</v>
      </c>
      <c r="K30" s="25" t="n">
        <v>0.0393921387727</v>
      </c>
    </row>
    <row r="31" customFormat="false" ht="15" hidden="false" customHeight="true" outlineLevel="0" collapsed="false">
      <c r="A31" s="9" t="n">
        <v>64</v>
      </c>
      <c r="B31" s="9" t="n">
        <v>-11</v>
      </c>
      <c r="C31" s="18" t="n">
        <v>-4.845</v>
      </c>
      <c r="D31" s="22" t="n">
        <v>0.00780620124977665</v>
      </c>
      <c r="E31" s="22" t="n">
        <v>0.992193798750223</v>
      </c>
      <c r="G31" s="9" t="n">
        <v>2032</v>
      </c>
      <c r="H31" s="18" t="n">
        <v>-4.115</v>
      </c>
      <c r="I31" s="22" t="n">
        <v>0.0878</v>
      </c>
      <c r="J31" s="25" t="n">
        <v>0.00673954838363303</v>
      </c>
      <c r="K31" s="25" t="n">
        <v>0.0377968440788082</v>
      </c>
    </row>
    <row r="32" customFormat="false" ht="15" hidden="false" customHeight="true" outlineLevel="0" collapsed="false">
      <c r="A32" s="9" t="n">
        <v>65</v>
      </c>
      <c r="B32" s="9" t="n">
        <v>-10</v>
      </c>
      <c r="C32" s="18" t="n">
        <v>-4.75</v>
      </c>
      <c r="D32" s="22" t="n">
        <v>0.00857748541371198</v>
      </c>
      <c r="E32" s="22" t="n">
        <v>0.991422514586288</v>
      </c>
      <c r="G32" s="9" t="n">
        <v>2033</v>
      </c>
      <c r="H32" s="18" t="n">
        <v>-4.15</v>
      </c>
      <c r="I32" s="22" t="n">
        <v>0.087</v>
      </c>
      <c r="J32" s="25" t="n">
        <v>0.00656119313401623</v>
      </c>
      <c r="K32" s="25" t="n">
        <v>0.0362637163746484</v>
      </c>
    </row>
    <row r="33" customFormat="false" ht="15" hidden="false" customHeight="true" outlineLevel="0" collapsed="false">
      <c r="A33" s="9" t="n">
        <v>66</v>
      </c>
      <c r="B33" s="9" t="n">
        <v>-9</v>
      </c>
      <c r="C33" s="18" t="n">
        <v>-4.655</v>
      </c>
      <c r="D33" s="22" t="n">
        <v>0.00942425172864687</v>
      </c>
      <c r="E33" s="22" t="n">
        <v>0.990575748271353</v>
      </c>
      <c r="G33" s="9" t="n">
        <v>2034</v>
      </c>
      <c r="H33" s="18" t="n">
        <v>-4.185</v>
      </c>
      <c r="I33" s="22" t="n">
        <v>0.0862</v>
      </c>
      <c r="J33" s="25" t="n">
        <v>0.00638752751989242</v>
      </c>
      <c r="K33" s="25" t="n">
        <v>0.0347905273750486</v>
      </c>
    </row>
    <row r="34" customFormat="false" ht="15" hidden="false" customHeight="true" outlineLevel="0" collapsed="false">
      <c r="A34" s="9" t="n">
        <v>67</v>
      </c>
      <c r="B34" s="9" t="n">
        <v>-8</v>
      </c>
      <c r="C34" s="18" t="n">
        <v>-4.56</v>
      </c>
      <c r="D34" s="22" t="n">
        <v>0.0103537375310918</v>
      </c>
      <c r="E34" s="22" t="n">
        <v>0.989646262468908</v>
      </c>
      <c r="G34" s="9" t="n">
        <v>2035</v>
      </c>
      <c r="H34" s="18" t="n">
        <v>-4.22</v>
      </c>
      <c r="I34" s="22" t="n">
        <v>0.0854</v>
      </c>
      <c r="J34" s="25" t="n">
        <v>0.00621842981895172</v>
      </c>
      <c r="K34" s="25" t="n">
        <v>0.0333751131143702</v>
      </c>
    </row>
    <row r="35" customFormat="false" ht="15" hidden="false" customHeight="true" outlineLevel="0" collapsed="false">
      <c r="A35" s="9" t="n">
        <v>68</v>
      </c>
      <c r="B35" s="9" t="n">
        <v>-7</v>
      </c>
      <c r="C35" s="18" t="n">
        <v>-4.465</v>
      </c>
      <c r="D35" s="22" t="n">
        <v>0.0113738431548719</v>
      </c>
      <c r="E35" s="22" t="n">
        <v>0.988626156845128</v>
      </c>
      <c r="G35" s="9" t="n">
        <v>2036</v>
      </c>
      <c r="H35" s="18" t="n">
        <v>-4.255</v>
      </c>
      <c r="I35" s="22" t="n">
        <v>0.0846</v>
      </c>
      <c r="J35" s="25" t="n">
        <v>0.00605378138536079</v>
      </c>
      <c r="K35" s="25" t="n">
        <v>0.0320153733799587</v>
      </c>
    </row>
    <row r="36" customFormat="false" ht="15" hidden="false" customHeight="true" outlineLevel="0" collapsed="false">
      <c r="A36" s="9" t="n">
        <v>69</v>
      </c>
      <c r="B36" s="9" t="n">
        <v>-6</v>
      </c>
      <c r="C36" s="18" t="n">
        <v>-4.37</v>
      </c>
      <c r="D36" s="22" t="n">
        <v>0.0124931862631296</v>
      </c>
      <c r="E36" s="22" t="n">
        <v>0.98750681373687</v>
      </c>
      <c r="G36" s="9" t="n">
        <v>2037</v>
      </c>
      <c r="H36" s="18" t="n">
        <v>-4.29</v>
      </c>
      <c r="I36" s="22" t="n">
        <v>0.0838</v>
      </c>
      <c r="J36" s="25" t="n">
        <v>0.00589346657635681</v>
      </c>
      <c r="K36" s="25" t="n">
        <v>0.0307092710251108</v>
      </c>
    </row>
    <row r="37" customFormat="false" ht="15" hidden="false" customHeight="true" outlineLevel="0" collapsed="false">
      <c r="A37" s="9" t="n">
        <v>70</v>
      </c>
      <c r="B37" s="9" t="n">
        <v>-5</v>
      </c>
      <c r="C37" s="18" t="n">
        <v>-4.275</v>
      </c>
      <c r="D37" s="22" t="n">
        <v>0.0137211592825189</v>
      </c>
      <c r="E37" s="22" t="n">
        <v>0.986278840717481</v>
      </c>
      <c r="G37" s="9" t="n">
        <v>2038</v>
      </c>
      <c r="H37" s="18" t="n">
        <v>-4.325</v>
      </c>
      <c r="I37" s="22" t="n">
        <v>0.083</v>
      </c>
      <c r="J37" s="25" t="n">
        <v>0.00573737268036153</v>
      </c>
      <c r="K37" s="25" t="n">
        <v>0.0294548311750475</v>
      </c>
    </row>
    <row r="38" customFormat="false" ht="15" hidden="false" customHeight="true" outlineLevel="0" collapsed="false">
      <c r="A38" s="9" t="n">
        <v>71</v>
      </c>
      <c r="B38" s="9" t="n">
        <v>-4</v>
      </c>
      <c r="C38" s="18" t="n">
        <v>-4.18</v>
      </c>
      <c r="D38" s="22" t="n">
        <v>0.0150679898105928</v>
      </c>
      <c r="E38" s="22" t="n">
        <v>0.984932010189407</v>
      </c>
      <c r="G38" s="9" t="n">
        <v>2039</v>
      </c>
      <c r="H38" s="18" t="n">
        <v>-4.36</v>
      </c>
      <c r="I38" s="22" t="n">
        <v>0.0822</v>
      </c>
      <c r="J38" s="25" t="n">
        <v>0.00558538984659668</v>
      </c>
      <c r="K38" s="25" t="n">
        <v>0.028250140338483</v>
      </c>
    </row>
    <row r="39" customFormat="false" ht="15" hidden="false" customHeight="true" outlineLevel="0" collapsed="false">
      <c r="A39" s="9" t="n">
        <v>72</v>
      </c>
      <c r="B39" s="9" t="n">
        <v>-3</v>
      </c>
      <c r="C39" s="18" t="n">
        <v>-4.085</v>
      </c>
      <c r="D39" s="22" t="n">
        <v>0.0165448037770665</v>
      </c>
      <c r="E39" s="22" t="n">
        <v>0.983455196222933</v>
      </c>
      <c r="G39" s="9" t="n">
        <v>2040</v>
      </c>
      <c r="H39" s="18" t="n">
        <v>-4.395</v>
      </c>
      <c r="I39" s="22" t="n">
        <v>0.0814</v>
      </c>
      <c r="J39" s="25" t="n">
        <v>0.0054374110161815</v>
      </c>
      <c r="K39" s="25" t="n">
        <v>0.0270933454365079</v>
      </c>
    </row>
    <row r="40" customFormat="false" ht="15" hidden="false" customHeight="true" outlineLevel="0" collapsed="false">
      <c r="A40" s="9" t="n">
        <v>73</v>
      </c>
      <c r="B40" s="9" t="n">
        <v>-2</v>
      </c>
      <c r="C40" s="18" t="n">
        <v>-3.99</v>
      </c>
      <c r="D40" s="22" t="n">
        <v>0.0181636910284325</v>
      </c>
      <c r="E40" s="22" t="n">
        <v>0.981836308971568</v>
      </c>
      <c r="G40" s="9" t="n">
        <v>2041</v>
      </c>
      <c r="H40" s="18" t="n">
        <v>-4.43</v>
      </c>
      <c r="I40" s="22" t="n">
        <v>0.0806</v>
      </c>
      <c r="J40" s="25" t="n">
        <v>0.00529333185469276</v>
      </c>
      <c r="K40" s="25" t="n">
        <v>0.025982652759669</v>
      </c>
    </row>
    <row r="41" customFormat="false" ht="15" hidden="false" customHeight="true" outlineLevel="0" collapsed="false">
      <c r="A41" s="9" t="n">
        <v>74</v>
      </c>
      <c r="B41" s="9" t="n">
        <v>-1</v>
      </c>
      <c r="C41" s="18" t="n">
        <v>-3.895</v>
      </c>
      <c r="D41" s="22" t="n">
        <v>0.0199377728699842</v>
      </c>
      <c r="E41" s="22" t="n">
        <v>0.980062227130016</v>
      </c>
      <c r="G41" s="9" t="n">
        <v>2042</v>
      </c>
      <c r="H41" s="18" t="n">
        <v>-4.465</v>
      </c>
      <c r="I41" s="22" t="n">
        <v>0.0798</v>
      </c>
      <c r="J41" s="25" t="n">
        <v>0.00515305068616694</v>
      </c>
      <c r="K41" s="25" t="n">
        <v>0.0249163268633244</v>
      </c>
    </row>
    <row r="42" customFormat="false" ht="15" hidden="false" customHeight="true" outlineLevel="0" collapsed="false">
      <c r="A42" s="9" t="n">
        <v>75</v>
      </c>
      <c r="B42" s="9" t="n">
        <v>0</v>
      </c>
      <c r="C42" s="18" t="n">
        <v>-3.8</v>
      </c>
      <c r="D42" s="22" t="n">
        <v>0.0218812709361305</v>
      </c>
      <c r="E42" s="22" t="n">
        <v>0.97811872906387</v>
      </c>
      <c r="G42" s="9" t="n">
        <v>2043</v>
      </c>
      <c r="H42" s="18" t="n">
        <v>-4.5</v>
      </c>
      <c r="I42" s="22" t="n">
        <v>0.079</v>
      </c>
      <c r="J42" s="25" t="n">
        <v>0.00501646842852405</v>
      </c>
      <c r="K42" s="25" t="n">
        <v>0.0238926894105828</v>
      </c>
    </row>
    <row r="43" customFormat="false" ht="15" hidden="false" customHeight="true" outlineLevel="0" collapsed="false">
      <c r="A43" s="9" t="n">
        <v>76</v>
      </c>
      <c r="B43" s="9" t="n">
        <v>1</v>
      </c>
      <c r="C43" s="18" t="n">
        <v>-3.705</v>
      </c>
      <c r="D43" s="22" t="n">
        <v>0.0240095765652287</v>
      </c>
      <c r="E43" s="22" t="n">
        <v>0.975990423434771</v>
      </c>
      <c r="G43" s="9" t="n">
        <v>2044</v>
      </c>
      <c r="H43" s="18" t="n">
        <v>-4.535</v>
      </c>
      <c r="I43" s="22" t="n">
        <v>0.0782</v>
      </c>
      <c r="J43" s="25" t="n">
        <v>0.00488348853039225</v>
      </c>
      <c r="K43" s="25" t="n">
        <v>0.0229101179714083</v>
      </c>
    </row>
    <row r="44" customFormat="false" ht="15" hidden="false" customHeight="true" outlineLevel="0" collapsed="false">
      <c r="A44" s="9" t="n">
        <v>77</v>
      </c>
      <c r="B44" s="9" t="n">
        <v>2</v>
      </c>
      <c r="C44" s="18" t="n">
        <v>-3.61</v>
      </c>
      <c r="D44" s="22" t="n">
        <v>0.0263393196252834</v>
      </c>
      <c r="E44" s="22" t="n">
        <v>0.973660680374717</v>
      </c>
      <c r="G44" s="9" t="n">
        <v>2045</v>
      </c>
      <c r="H44" s="18" t="n">
        <v>-4.57</v>
      </c>
      <c r="I44" s="22" t="n">
        <v>0.0774</v>
      </c>
      <c r="J44" s="25" t="n">
        <v>0.00475401690931201</v>
      </c>
      <c r="K44" s="25" t="n">
        <v>0.0219670447857747</v>
      </c>
    </row>
    <row r="45" customFormat="false" ht="15" hidden="false" customHeight="true" outlineLevel="0" collapsed="false">
      <c r="A45" s="9" t="n">
        <v>78</v>
      </c>
      <c r="B45" s="9" t="n">
        <v>3</v>
      </c>
      <c r="C45" s="18" t="n">
        <v>-3.515</v>
      </c>
      <c r="D45" s="22" t="n">
        <v>0.0288884354681392</v>
      </c>
      <c r="E45" s="22" t="n">
        <v>0.971111564531861</v>
      </c>
      <c r="G45" s="9" t="n">
        <v>2046</v>
      </c>
      <c r="H45" s="18" t="n">
        <v>-4.605</v>
      </c>
      <c r="I45" s="22" t="n">
        <v>0.0766</v>
      </c>
      <c r="J45" s="25" t="n">
        <v>0.00462796189129842</v>
      </c>
      <c r="K45" s="25" t="n">
        <v>0.0210619554980956</v>
      </c>
    </row>
    <row r="46" customFormat="false" ht="15" hidden="false" customHeight="true" outlineLevel="0" collapsed="false">
      <c r="A46" s="9" t="n">
        <v>79</v>
      </c>
      <c r="B46" s="9" t="n">
        <v>4</v>
      </c>
      <c r="C46" s="18" t="n">
        <v>-3.42</v>
      </c>
      <c r="D46" s="22" t="n">
        <v>0.0316762283790564</v>
      </c>
      <c r="E46" s="22" t="n">
        <v>0.968323771620944</v>
      </c>
      <c r="G46" s="9" t="n">
        <v>2047</v>
      </c>
      <c r="H46" s="18" t="n">
        <v>-4.64</v>
      </c>
      <c r="I46" s="22" t="n">
        <v>0.0758</v>
      </c>
      <c r="J46" s="25" t="n">
        <v>0.00450523415174007</v>
      </c>
      <c r="K46" s="25" t="n">
        <v>0.0201933878695394</v>
      </c>
    </row>
    <row r="47" customFormat="false" ht="15" hidden="false" customHeight="true" outlineLevel="0" collapsed="false">
      <c r="A47" s="9" t="n">
        <v>80</v>
      </c>
      <c r="B47" s="9" t="n">
        <v>5</v>
      </c>
      <c r="C47" s="18" t="n">
        <v>-3.325</v>
      </c>
      <c r="D47" s="22" t="n">
        <v>0.0347234295333576</v>
      </c>
      <c r="E47" s="22" t="n">
        <v>0.965276570466642</v>
      </c>
      <c r="G47" s="9" t="n">
        <v>2048</v>
      </c>
      <c r="H47" s="18" t="n">
        <v>-4.675</v>
      </c>
      <c r="I47" s="22" t="n">
        <v>0.075</v>
      </c>
      <c r="J47" s="25" t="n">
        <v>0.00438574665761269</v>
      </c>
      <c r="K47" s="25" t="n">
        <v>0.0193599304742476</v>
      </c>
    </row>
    <row r="48" customFormat="false" ht="15" hidden="false" customHeight="true" outlineLevel="0" collapsed="false">
      <c r="A48" s="9" t="n">
        <v>81</v>
      </c>
      <c r="B48" s="9" t="n">
        <v>6</v>
      </c>
      <c r="C48" s="18" t="n">
        <v>-3.23</v>
      </c>
      <c r="D48" s="22" t="n">
        <v>0.0380522470709921</v>
      </c>
      <c r="E48" s="22" t="n">
        <v>0.961947752929008</v>
      </c>
      <c r="G48" s="9" t="n">
        <v>2049</v>
      </c>
      <c r="H48" s="18" t="n">
        <v>-4.71</v>
      </c>
      <c r="I48" s="22" t="n">
        <v>0.0742</v>
      </c>
      <c r="J48" s="25" t="n">
        <v>0.0042694146109858</v>
      </c>
      <c r="K48" s="25" t="n">
        <v>0.0185602213849311</v>
      </c>
    </row>
    <row r="49" customFormat="false" ht="15" hidden="false" customHeight="true" outlineLevel="0" collapsed="false">
      <c r="A49" s="9" t="n">
        <v>82</v>
      </c>
      <c r="B49" s="9" t="n">
        <v>7</v>
      </c>
      <c r="C49" s="18" t="n">
        <v>-3.135</v>
      </c>
      <c r="D49" s="22" t="n">
        <v>0.0416864054540242</v>
      </c>
      <c r="E49" s="22" t="n">
        <v>0.958313594545976</v>
      </c>
      <c r="G49" s="9" t="n">
        <v>2050</v>
      </c>
      <c r="H49" s="18" t="n">
        <v>-4.745</v>
      </c>
      <c r="I49" s="22" t="n">
        <v>0.0734</v>
      </c>
      <c r="J49" s="25" t="n">
        <v>0.00415615539380026</v>
      </c>
      <c r="K49" s="25" t="n">
        <v>0.0177929468527994</v>
      </c>
    </row>
    <row r="50" customFormat="false" ht="15" hidden="false" customHeight="true" outlineLevel="0" collapsed="false">
      <c r="A50" s="9" t="n">
        <v>83</v>
      </c>
      <c r="B50" s="9" t="n">
        <v>8</v>
      </c>
      <c r="C50" s="18" t="n">
        <v>-3.04</v>
      </c>
      <c r="D50" s="22" t="n">
        <v>0.0456511707844437</v>
      </c>
      <c r="E50" s="22" t="n">
        <v>0.954348829215556</v>
      </c>
      <c r="G50" s="9" t="n">
        <v>2051</v>
      </c>
      <c r="H50" s="18" t="n">
        <v>-4.78</v>
      </c>
      <c r="I50" s="22" t="n">
        <v>0.0726</v>
      </c>
      <c r="J50" s="25" t="n">
        <v>0.00404588851389492</v>
      </c>
      <c r="K50" s="25" t="n">
        <v>0.0170568399862995</v>
      </c>
    </row>
    <row r="51" customFormat="false" ht="15" hidden="false" customHeight="true" outlineLevel="0" collapsed="false">
      <c r="A51" s="9" t="n">
        <v>84</v>
      </c>
      <c r="B51" s="9" t="n">
        <v>9</v>
      </c>
      <c r="C51" s="18" t="n">
        <v>-2.945</v>
      </c>
      <c r="D51" s="22" t="n">
        <v>0.0499733582370675</v>
      </c>
      <c r="E51" s="22" t="n">
        <v>0.950026641762933</v>
      </c>
      <c r="G51" s="9" t="n">
        <v>2052</v>
      </c>
      <c r="H51" s="18" t="n">
        <v>-4.815</v>
      </c>
      <c r="I51" s="22" t="n">
        <v>0.0718</v>
      </c>
      <c r="J51" s="25" t="n">
        <v>0.00393853555226033</v>
      </c>
      <c r="K51" s="25" t="n">
        <v>0.0163506794326886</v>
      </c>
    </row>
    <row r="52" customFormat="false" ht="15" hidden="false" customHeight="true" outlineLevel="0" collapsed="false">
      <c r="A52" s="9" t="n">
        <v>85</v>
      </c>
      <c r="B52" s="9" t="n">
        <v>10</v>
      </c>
      <c r="C52" s="18" t="n">
        <v>-2.85</v>
      </c>
      <c r="D52" s="22" t="n">
        <v>0.0546813172159408</v>
      </c>
      <c r="E52" s="22" t="n">
        <v>0.945318682784059</v>
      </c>
      <c r="G52" s="9" t="n">
        <v>2053</v>
      </c>
      <c r="H52" s="18" t="n">
        <v>-4.85</v>
      </c>
      <c r="I52" s="22" t="n">
        <v>0.071</v>
      </c>
      <c r="J52" s="25" t="n">
        <v>0.00383402011149745</v>
      </c>
      <c r="K52" s="25" t="n">
        <v>0.0156732880660486</v>
      </c>
    </row>
    <row r="53" customFormat="false" ht="15" hidden="false" customHeight="true" outlineLevel="0" collapsed="false">
      <c r="A53" s="9" t="n">
        <v>86</v>
      </c>
      <c r="B53" s="9" t="n">
        <v>11</v>
      </c>
      <c r="C53" s="18" t="n">
        <v>-2.755</v>
      </c>
      <c r="D53" s="22" t="n">
        <v>0.0598048892896573</v>
      </c>
      <c r="E53" s="22" t="n">
        <v>0.940195110710343</v>
      </c>
    </row>
    <row r="54" customFormat="false" ht="15" hidden="false" customHeight="true" outlineLevel="0" collapsed="false">
      <c r="A54" s="9" t="n">
        <v>87</v>
      </c>
      <c r="B54" s="9" t="n">
        <v>12</v>
      </c>
      <c r="C54" s="18" t="n">
        <v>-2.66</v>
      </c>
      <c r="D54" s="22" t="n">
        <v>0.0653753334255726</v>
      </c>
      <c r="E54" s="22" t="n">
        <v>0.934624666574427</v>
      </c>
    </row>
    <row r="55" customFormat="false" ht="15" hidden="false" customHeight="true" outlineLevel="0" collapsed="false">
      <c r="A55" s="9" t="n">
        <v>88</v>
      </c>
      <c r="B55" s="9" t="n">
        <v>13</v>
      </c>
      <c r="C55" s="18" t="n">
        <v>-2.565</v>
      </c>
      <c r="D55" s="22" t="n">
        <v>0.0714252125575953</v>
      </c>
      <c r="E55" s="22" t="n">
        <v>0.928574787442405</v>
      </c>
    </row>
    <row r="56" customFormat="false" ht="15" hidden="false" customHeight="true" outlineLevel="0" collapsed="false">
      <c r="A56" s="9" t="n">
        <v>89</v>
      </c>
      <c r="B56" s="9" t="n">
        <v>14</v>
      </c>
      <c r="C56" s="18" t="n">
        <v>-2.47</v>
      </c>
      <c r="D56" s="22" t="n">
        <v>0.0779882351293664</v>
      </c>
      <c r="E56" s="22" t="n">
        <v>0.922011764870634</v>
      </c>
    </row>
    <row r="57" customFormat="false" ht="15" hidden="false" customHeight="true" outlineLevel="0" collapsed="false">
      <c r="A57" s="9" t="n">
        <v>90</v>
      </c>
      <c r="B57" s="9" t="n">
        <v>15</v>
      </c>
      <c r="C57" s="18" t="n">
        <v>-2.375</v>
      </c>
      <c r="D57" s="22" t="n">
        <v>0.0850990450070202</v>
      </c>
      <c r="E57" s="22" t="n">
        <v>0.91490095499298</v>
      </c>
    </row>
    <row r="58" customFormat="false" ht="15" hidden="false" customHeight="true" outlineLevel="0" collapsed="false">
      <c r="A58" s="9" t="n">
        <v>91</v>
      </c>
      <c r="B58" s="9" t="n">
        <v>16</v>
      </c>
      <c r="C58" s="18" t="n">
        <v>-2.28</v>
      </c>
      <c r="D58" s="22" t="n">
        <v>0.092792953117157</v>
      </c>
      <c r="E58" s="22" t="n">
        <v>0.907207046882843</v>
      </c>
    </row>
    <row r="59" customFormat="false" ht="15" hidden="false" customHeight="true" outlineLevel="0" collapsed="false">
      <c r="A59" s="9" t="n">
        <v>92</v>
      </c>
      <c r="B59" s="9" t="n">
        <v>17</v>
      </c>
      <c r="C59" s="18" t="n">
        <v>-2.185</v>
      </c>
      <c r="D59" s="22" t="n">
        <v>0.101105604410455</v>
      </c>
      <c r="E59" s="22" t="n">
        <v>0.898894395589545</v>
      </c>
    </row>
    <row r="60" customFormat="false" ht="15" hidden="false" customHeight="true" outlineLevel="0" collapsed="false">
      <c r="A60" s="9" t="n">
        <v>93</v>
      </c>
      <c r="B60" s="9" t="n">
        <v>18</v>
      </c>
      <c r="C60" s="18" t="n">
        <v>-2.09</v>
      </c>
      <c r="D60" s="22" t="n">
        <v>0.110072574362503</v>
      </c>
      <c r="E60" s="22" t="n">
        <v>0.889927425637497</v>
      </c>
    </row>
    <row r="61" customFormat="false" ht="15" hidden="false" customHeight="true" outlineLevel="0" collapsed="false">
      <c r="A61" s="9" t="n">
        <v>94</v>
      </c>
      <c r="B61" s="9" t="n">
        <v>19</v>
      </c>
      <c r="C61" s="18" t="n">
        <v>-1.995</v>
      </c>
      <c r="D61" s="22" t="n">
        <v>0.119728890289265</v>
      </c>
      <c r="E61" s="22" t="n">
        <v>0.880271109710735</v>
      </c>
    </row>
    <row r="62" customFormat="false" ht="15" hidden="false" customHeight="true" outlineLevel="0" collapsed="false">
      <c r="A62" s="9" t="n">
        <v>95</v>
      </c>
      <c r="B62" s="9" t="n">
        <v>20</v>
      </c>
      <c r="C62" s="18" t="n">
        <v>-1.9</v>
      </c>
      <c r="D62" s="22" t="n">
        <v>0.130108474362998</v>
      </c>
      <c r="E62" s="22" t="n">
        <v>0.869891525637002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4" min="2" style="1" width="12"/>
    <col collapsed="false" customWidth="true" hidden="false" outlineLevel="0" max="6" min="5" style="1" width="10"/>
    <col collapsed="false" customWidth="true" hidden="false" outlineLevel="0" max="7" min="7" style="1" width="12"/>
    <col collapsed="false" customWidth="true" hidden="false" outlineLevel="0" max="8" min="8" style="1" width="8"/>
    <col collapsed="false" customWidth="true" hidden="false" outlineLevel="0" max="9" min="9" style="1" width="3"/>
    <col collapsed="false" customWidth="true" hidden="false" outlineLevel="0" max="11" min="10" style="1" width="8"/>
    <col collapsed="false" customWidth="true" hidden="false" outlineLevel="0" max="13" min="12" style="1" width="12"/>
  </cols>
  <sheetData>
    <row r="1" customFormat="false" ht="17.25" hidden="false" customHeight="true" outlineLevel="0" collapsed="false">
      <c r="A1" s="15" t="s">
        <v>126</v>
      </c>
    </row>
    <row r="3" customFormat="false" ht="15" hidden="false" customHeight="true" outlineLevel="0" collapsed="false">
      <c r="A3" s="4" t="s">
        <v>127</v>
      </c>
      <c r="J3" s="4" t="s">
        <v>128</v>
      </c>
    </row>
    <row r="5" customFormat="false" ht="15" hidden="false" customHeight="true" outlineLevel="0" collapsed="false">
      <c r="A5" s="5" t="s">
        <v>129</v>
      </c>
      <c r="B5" s="5" t="s">
        <v>120</v>
      </c>
      <c r="C5" s="5" t="s">
        <v>121</v>
      </c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J5" s="5" t="s">
        <v>135</v>
      </c>
      <c r="K5" s="5" t="s">
        <v>61</v>
      </c>
      <c r="L5" s="5" t="s">
        <v>136</v>
      </c>
      <c r="M5" s="5" t="s">
        <v>137</v>
      </c>
    </row>
    <row r="6" customFormat="false" ht="15" hidden="false" customHeight="true" outlineLevel="0" collapsed="false">
      <c r="A6" s="8" t="n">
        <v>60</v>
      </c>
      <c r="B6" s="17" t="n">
        <v>0.00495704024605304</v>
      </c>
      <c r="C6" s="17" t="n">
        <v>0.995042959753947</v>
      </c>
      <c r="D6" s="26" t="n">
        <v>100000</v>
      </c>
      <c r="E6" s="26" t="n">
        <v>495.704024605304</v>
      </c>
      <c r="F6" s="26" t="n">
        <v>99752.1479876974</v>
      </c>
      <c r="G6" s="26" t="n">
        <f aca="false">F6+G7</f>
        <v>2882392.22778307</v>
      </c>
      <c r="H6" s="27" t="n">
        <f aca="false">G6/D6</f>
        <v>28.8239222778306</v>
      </c>
      <c r="J6" s="8" t="n">
        <v>0</v>
      </c>
      <c r="K6" s="8" t="n">
        <v>65</v>
      </c>
      <c r="L6" s="17" t="n">
        <v>1</v>
      </c>
      <c r="M6" s="28" t="n">
        <v>1</v>
      </c>
    </row>
    <row r="7" customFormat="false" ht="15" hidden="false" customHeight="true" outlineLevel="0" collapsed="false">
      <c r="A7" s="8" t="n">
        <v>61</v>
      </c>
      <c r="B7" s="17" t="n">
        <v>0.00539001307326226</v>
      </c>
      <c r="C7" s="17" t="n">
        <v>0.994609986926738</v>
      </c>
      <c r="D7" s="26" t="n">
        <v>99504.2959753947</v>
      </c>
      <c r="E7" s="26" t="n">
        <v>536.329456153134</v>
      </c>
      <c r="F7" s="26" t="n">
        <v>99236.1312473181</v>
      </c>
      <c r="G7" s="26" t="n">
        <f aca="false">F7+G8</f>
        <v>2782640.07979537</v>
      </c>
      <c r="H7" s="27" t="n">
        <f aca="false">G7/D7</f>
        <v>27.9650245501305</v>
      </c>
      <c r="J7" s="8" t="n">
        <v>1</v>
      </c>
      <c r="K7" s="8" t="n">
        <v>66</v>
      </c>
      <c r="L7" s="17" t="n">
        <f aca="false">D12/D11</f>
        <v>0.992432965277043</v>
      </c>
      <c r="M7" s="28" t="n">
        <f aca="false">M6+L7/(1+0.03)^J7</f>
        <v>1.96352715075441</v>
      </c>
    </row>
    <row r="8" customFormat="false" ht="15" hidden="false" customHeight="true" outlineLevel="0" collapsed="false">
      <c r="A8" s="8" t="n">
        <v>62</v>
      </c>
      <c r="B8" s="17" t="n">
        <v>0.00586354496091224</v>
      </c>
      <c r="C8" s="17" t="n">
        <v>0.994136455039088</v>
      </c>
      <c r="D8" s="26" t="n">
        <v>98967.9665192416</v>
      </c>
      <c r="E8" s="26" t="n">
        <v>580.30312137563</v>
      </c>
      <c r="F8" s="26" t="n">
        <v>98677.8149585538</v>
      </c>
      <c r="G8" s="26" t="n">
        <f aca="false">F8+G9</f>
        <v>2683403.94854805</v>
      </c>
      <c r="H8" s="27" t="n">
        <f aca="false">G8/D8</f>
        <v>27.1138636361326</v>
      </c>
      <c r="J8" s="8" t="n">
        <v>2</v>
      </c>
      <c r="K8" s="8" t="n">
        <v>67</v>
      </c>
      <c r="L8" s="17" t="n">
        <f aca="false">D13/D11</f>
        <v>0.984251143044553</v>
      </c>
      <c r="M8" s="28" t="n">
        <f aca="false">M7+L8/(1+0.03)^J8</f>
        <v>2.89127825174843</v>
      </c>
    </row>
    <row r="9" customFormat="false" ht="15" hidden="false" customHeight="true" outlineLevel="0" collapsed="false">
      <c r="A9" s="8" t="n">
        <v>63</v>
      </c>
      <c r="B9" s="17" t="n">
        <v>0.00638141308436391</v>
      </c>
      <c r="C9" s="17" t="n">
        <v>0.993618586915636</v>
      </c>
      <c r="D9" s="26" t="n">
        <v>98387.6633978659</v>
      </c>
      <c r="E9" s="26" t="n">
        <v>627.852322547133</v>
      </c>
      <c r="F9" s="26" t="n">
        <v>98073.7372365924</v>
      </c>
      <c r="G9" s="26" t="n">
        <f aca="false">F9+G10</f>
        <v>2584726.1335895</v>
      </c>
      <c r="H9" s="27" t="n">
        <f aca="false">G9/D9</f>
        <v>26.2708356345168</v>
      </c>
      <c r="J9" s="8" t="n">
        <v>3</v>
      </c>
      <c r="K9" s="8" t="n">
        <v>68</v>
      </c>
      <c r="L9" s="17" t="n">
        <f aca="false">D14/D11</f>
        <v>0.975408019625865</v>
      </c>
      <c r="M9" s="28" t="n">
        <f aca="false">M8+L9/(1+0.03)^J9</f>
        <v>3.78391476537522</v>
      </c>
    </row>
    <row r="10" customFormat="false" ht="15" hidden="false" customHeight="true" outlineLevel="0" collapsed="false">
      <c r="A10" s="8" t="n">
        <v>64</v>
      </c>
      <c r="B10" s="17" t="n">
        <v>0.00694774199900783</v>
      </c>
      <c r="C10" s="17" t="n">
        <v>0.993052258000992</v>
      </c>
      <c r="D10" s="26" t="n">
        <v>97759.8110753188</v>
      </c>
      <c r="E10" s="26" t="n">
        <v>679.209945223063</v>
      </c>
      <c r="F10" s="26" t="n">
        <v>97420.2061027073</v>
      </c>
      <c r="G10" s="26" t="n">
        <f aca="false">F10+G11</f>
        <v>2486652.3963529</v>
      </c>
      <c r="H10" s="27" t="n">
        <f aca="false">G10/D10</f>
        <v>25.4363461733479</v>
      </c>
      <c r="J10" s="8" t="n">
        <v>4</v>
      </c>
      <c r="K10" s="8" t="n">
        <v>69</v>
      </c>
      <c r="L10" s="17" t="n">
        <f aca="false">D15/D11</f>
        <v>0.965854746541081</v>
      </c>
      <c r="M10" s="28" t="n">
        <f aca="false">M9+L10/(1+0.03)^J10</f>
        <v>4.64206419784486</v>
      </c>
    </row>
    <row r="11" customFormat="false" ht="15" hidden="false" customHeight="true" outlineLevel="0" collapsed="false">
      <c r="A11" s="8" t="n">
        <v>65</v>
      </c>
      <c r="B11" s="17" t="n">
        <v>0.0075670347229575</v>
      </c>
      <c r="C11" s="17" t="n">
        <v>0.992432965277043</v>
      </c>
      <c r="D11" s="26" t="n">
        <v>97080.6011300957</v>
      </c>
      <c r="E11" s="26" t="n">
        <v>734.612279677022</v>
      </c>
      <c r="F11" s="26" t="n">
        <v>96713.2949902572</v>
      </c>
      <c r="G11" s="26" t="n">
        <f aca="false">F11+G12</f>
        <v>2389232.1902502</v>
      </c>
      <c r="H11" s="27" t="n">
        <f aca="false">G11/D11</f>
        <v>24.6108095998338</v>
      </c>
      <c r="J11" s="8" t="n">
        <v>5</v>
      </c>
      <c r="K11" s="8" t="n">
        <v>70</v>
      </c>
      <c r="L11" s="17" t="n">
        <f aca="false">D16/D11</f>
        <v>0.95554027095261</v>
      </c>
      <c r="M11" s="28" t="n">
        <f aca="false">M10+L11/(1+0.03)^J11</f>
        <v>5.46632162940141</v>
      </c>
    </row>
    <row r="12" customFormat="false" ht="15" hidden="false" customHeight="true" outlineLevel="0" collapsed="false">
      <c r="A12" s="8" t="n">
        <v>66</v>
      </c>
      <c r="B12" s="17" t="n">
        <v>0.00824420642880031</v>
      </c>
      <c r="C12" s="17" t="n">
        <v>0.9917557935712</v>
      </c>
      <c r="D12" s="26" t="n">
        <v>96345.9888504187</v>
      </c>
      <c r="E12" s="26" t="n">
        <v>794.296220669745</v>
      </c>
      <c r="F12" s="26" t="n">
        <v>95948.8407400838</v>
      </c>
      <c r="G12" s="26" t="n">
        <f aca="false">F12+G13</f>
        <v>2292518.89525994</v>
      </c>
      <c r="H12" s="27" t="n">
        <f aca="false">G12/D12</f>
        <v>23.7946480451737</v>
      </c>
      <c r="J12" s="8" t="n">
        <v>6</v>
      </c>
      <c r="K12" s="8" t="n">
        <v>71</v>
      </c>
      <c r="L12" s="17" t="n">
        <f aca="false">D17/D11</f>
        <v>0.944411532822324</v>
      </c>
      <c r="M12" s="28" t="n">
        <f aca="false">M11+L12/(1+0.03)^J12</f>
        <v>6.25725141997058</v>
      </c>
    </row>
    <row r="13" customFormat="false" ht="15" hidden="false" customHeight="true" outlineLevel="0" collapsed="false">
      <c r="A13" s="8" t="n">
        <v>67</v>
      </c>
      <c r="B13" s="17" t="n">
        <v>0.00898462092848917</v>
      </c>
      <c r="C13" s="17" t="n">
        <v>0.991015379071511</v>
      </c>
      <c r="D13" s="26" t="n">
        <v>95551.692629749</v>
      </c>
      <c r="E13" s="26" t="n">
        <v>858.495737353807</v>
      </c>
      <c r="F13" s="26" t="n">
        <v>95122.4447610721</v>
      </c>
      <c r="G13" s="26" t="n">
        <f aca="false">F13+G14</f>
        <v>2196570.05451986</v>
      </c>
      <c r="H13" s="27" t="n">
        <f aca="false">G13/D13</f>
        <v>22.9882903595574</v>
      </c>
      <c r="J13" s="8" t="n">
        <v>7</v>
      </c>
      <c r="K13" s="8" t="n">
        <v>72</v>
      </c>
      <c r="L13" s="17" t="n">
        <f aca="false">D18/D11</f>
        <v>0.932413741777085</v>
      </c>
      <c r="M13" s="28" t="n">
        <f aca="false">M12+L13/(1+0.03)^J13</f>
        <v>7.01538911846942</v>
      </c>
    </row>
    <row r="14" customFormat="false" ht="15" hidden="false" customHeight="true" outlineLevel="0" collapsed="false">
      <c r="A14" s="8" t="n">
        <v>68</v>
      </c>
      <c r="B14" s="17" t="n">
        <v>0.00979413014099295</v>
      </c>
      <c r="C14" s="17" t="n">
        <v>0.990205869859007</v>
      </c>
      <c r="D14" s="26" t="n">
        <v>94693.1968923952</v>
      </c>
      <c r="E14" s="26" t="n">
        <v>927.437493830788</v>
      </c>
      <c r="F14" s="26" t="n">
        <v>94229.4781454798</v>
      </c>
      <c r="G14" s="26" t="n">
        <f aca="false">F14+G15</f>
        <v>2101447.60975878</v>
      </c>
      <c r="H14" s="27" t="n">
        <f aca="false">G14/D14</f>
        <v>22.1921709132576</v>
      </c>
      <c r="J14" s="8" t="n">
        <v>8</v>
      </c>
      <c r="K14" s="8" t="n">
        <v>73</v>
      </c>
      <c r="L14" s="17" t="n">
        <f aca="false">D19/D11</f>
        <v>0.919490748171261</v>
      </c>
      <c r="M14" s="28" t="n">
        <f aca="false">M13+L14/(1+0.03)^J14</f>
        <v>7.74124360594205</v>
      </c>
    </row>
    <row r="15" customFormat="false" ht="15" hidden="false" customHeight="true" outlineLevel="0" collapsed="false">
      <c r="A15" s="8" t="n">
        <v>69</v>
      </c>
      <c r="B15" s="17" t="n">
        <v>0.0106791167361438</v>
      </c>
      <c r="C15" s="17" t="n">
        <v>0.989320883263856</v>
      </c>
      <c r="D15" s="26" t="n">
        <v>93765.7593985644</v>
      </c>
      <c r="E15" s="26" t="n">
        <v>1001.33549047044</v>
      </c>
      <c r="F15" s="26" t="n">
        <v>93265.0916533292</v>
      </c>
      <c r="G15" s="26" t="n">
        <f aca="false">F15+G16</f>
        <v>2007218.1316133</v>
      </c>
      <c r="H15" s="27" t="n">
        <f aca="false">G15/D15</f>
        <v>21.4067282608073</v>
      </c>
      <c r="J15" s="8" t="n">
        <v>9</v>
      </c>
      <c r="K15" s="8" t="n">
        <v>74</v>
      </c>
      <c r="L15" s="17" t="n">
        <f aca="false">D20/D11</f>
        <v>0.90558552426464</v>
      </c>
      <c r="M15" s="28" t="n">
        <f aca="false">M14+L15/(1+0.03)^J15</f>
        <v>8.43529950430664</v>
      </c>
    </row>
    <row r="16" customFormat="false" ht="15" hidden="false" customHeight="true" outlineLevel="0" collapsed="false">
      <c r="A16" s="8" t="n">
        <v>70</v>
      </c>
      <c r="B16" s="17" t="n">
        <v>0.0116465401496814</v>
      </c>
      <c r="C16" s="17" t="n">
        <v>0.988353459850319</v>
      </c>
      <c r="D16" s="26" t="n">
        <v>92764.4239080939</v>
      </c>
      <c r="E16" s="26" t="n">
        <v>1080.38458750768</v>
      </c>
      <c r="F16" s="26" t="n">
        <v>92224.2316143401</v>
      </c>
      <c r="G16" s="26" t="n">
        <f aca="false">F16+G17</f>
        <v>1913953.03995997</v>
      </c>
      <c r="H16" s="27" t="n">
        <f aca="false">G16/D16</f>
        <v>20.6324036664769</v>
      </c>
      <c r="J16" s="8" t="n">
        <v>10</v>
      </c>
      <c r="K16" s="8" t="n">
        <v>75</v>
      </c>
      <c r="L16" s="17" t="n">
        <f aca="false">D21/D11</f>
        <v>0.89064077270431</v>
      </c>
      <c r="M16" s="28" t="n">
        <f aca="false">M15+L16/(1+0.03)^J16</f>
        <v>9.09801988363484</v>
      </c>
    </row>
    <row r="17" customFormat="false" ht="15" hidden="false" customHeight="true" outlineLevel="0" collapsed="false">
      <c r="A17" s="8" t="n">
        <v>71</v>
      </c>
      <c r="B17" s="17" t="n">
        <v>0.0127039861630912</v>
      </c>
      <c r="C17" s="17" t="n">
        <v>0.987296013836909</v>
      </c>
      <c r="D17" s="26" t="n">
        <v>91684.0393205863</v>
      </c>
      <c r="E17" s="26" t="n">
        <v>1164.75276690504</v>
      </c>
      <c r="F17" s="26" t="n">
        <v>91101.6629371338</v>
      </c>
      <c r="G17" s="26" t="n">
        <f aca="false">F17+G18</f>
        <v>1821728.80834563</v>
      </c>
      <c r="H17" s="27" t="n">
        <f aca="false">G17/D17</f>
        <v>19.8696394906391</v>
      </c>
      <c r="J17" s="8" t="n">
        <v>11</v>
      </c>
      <c r="K17" s="8" t="n">
        <v>76</v>
      </c>
      <c r="L17" s="17" t="n">
        <f aca="false">D22/D11</f>
        <v>0.874599680477952</v>
      </c>
      <c r="M17" s="28" t="n">
        <f aca="false">M16+L17/(1+0.03)^J17</f>
        <v>9.72984930131859</v>
      </c>
    </row>
    <row r="18" customFormat="false" ht="15" hidden="false" customHeight="true" outlineLevel="0" collapsed="false">
      <c r="A18" s="8" t="n">
        <v>72</v>
      </c>
      <c r="B18" s="17" t="n">
        <v>0.0138597202366345</v>
      </c>
      <c r="C18" s="17" t="n">
        <v>0.986140279763366</v>
      </c>
      <c r="D18" s="26" t="n">
        <v>90519.2865536812</v>
      </c>
      <c r="E18" s="26" t="n">
        <v>1254.57198765377</v>
      </c>
      <c r="F18" s="26" t="n">
        <v>89892.0005598544</v>
      </c>
      <c r="G18" s="26" t="n">
        <f aca="false">F18+G19</f>
        <v>1730627.1454085</v>
      </c>
      <c r="H18" s="27" t="n">
        <f aca="false">G18/D18</f>
        <v>19.1188774381488</v>
      </c>
      <c r="J18" s="8" t="n">
        <v>12</v>
      </c>
      <c r="K18" s="8" t="n">
        <v>77</v>
      </c>
      <c r="L18" s="17" t="n">
        <f aca="false">D23/D11</f>
        <v>0.857406837021835</v>
      </c>
      <c r="M18" s="28" t="n">
        <f aca="false">M17+L18/(1+0.03)^J18</f>
        <v>10.3312172059456</v>
      </c>
    </row>
    <row r="19" customFormat="false" ht="15" hidden="false" customHeight="true" outlineLevel="0" collapsed="false">
      <c r="A19" s="8" t="n">
        <v>73</v>
      </c>
      <c r="B19" s="17" t="n">
        <v>0.0151227447739709</v>
      </c>
      <c r="C19" s="17" t="n">
        <v>0.984877255226029</v>
      </c>
      <c r="D19" s="26" t="n">
        <v>89264.7145660275</v>
      </c>
      <c r="E19" s="26" t="n">
        <v>1349.9274957034</v>
      </c>
      <c r="F19" s="26" t="n">
        <v>88589.7508181758</v>
      </c>
      <c r="G19" s="26" t="n">
        <f aca="false">F19+G20</f>
        <v>1640735.14484865</v>
      </c>
      <c r="H19" s="27" t="n">
        <f aca="false">G19/D19</f>
        <v>18.3805566715281</v>
      </c>
      <c r="J19" s="8" t="n">
        <v>13</v>
      </c>
      <c r="K19" s="8" t="n">
        <v>78</v>
      </c>
      <c r="L19" s="17" t="n">
        <f aca="false">D24/D11</f>
        <v>0.839009335000598</v>
      </c>
      <c r="M19" s="28" t="n">
        <f aca="false">M18+L19/(1+0.03)^J19</f>
        <v>10.902541736881</v>
      </c>
    </row>
    <row r="20" customFormat="false" ht="15" hidden="false" customHeight="true" outlineLevel="0" collapsed="false">
      <c r="A20" s="8" t="n">
        <v>74</v>
      </c>
      <c r="B20" s="17" t="n">
        <v>0.0165028604807543</v>
      </c>
      <c r="C20" s="17" t="n">
        <v>0.983497139519246</v>
      </c>
      <c r="D20" s="26" t="n">
        <v>87914.7870703241</v>
      </c>
      <c r="E20" s="26" t="n">
        <v>1450.84546521678</v>
      </c>
      <c r="F20" s="26" t="n">
        <v>87189.3643377157</v>
      </c>
      <c r="G20" s="26" t="n">
        <f aca="false">F20+G21</f>
        <v>1552145.39403047</v>
      </c>
      <c r="H20" s="27" t="n">
        <f aca="false">G20/D20</f>
        <v>17.6551117935244</v>
      </c>
      <c r="J20" s="8" t="n">
        <v>14</v>
      </c>
      <c r="K20" s="8" t="n">
        <v>79</v>
      </c>
      <c r="L20" s="17" t="n">
        <f aca="false">D25/D11</f>
        <v>0.819358071155552</v>
      </c>
      <c r="M20" s="28" t="n">
        <f aca="false">M19+L20/(1+0.03)^J20</f>
        <v>11.4442339470632</v>
      </c>
    </row>
    <row r="21" customFormat="false" ht="15" hidden="false" customHeight="true" outlineLevel="0" collapsed="false">
      <c r="A21" s="8" t="n">
        <v>75</v>
      </c>
      <c r="B21" s="17" t="n">
        <v>0.0180107319561074</v>
      </c>
      <c r="C21" s="17" t="n">
        <v>0.981989268043893</v>
      </c>
      <c r="D21" s="26" t="n">
        <v>86463.9416051073</v>
      </c>
      <c r="E21" s="26" t="n">
        <v>1557.27887611811</v>
      </c>
      <c r="F21" s="26" t="n">
        <v>85685.3021670482</v>
      </c>
      <c r="G21" s="26" t="n">
        <f aca="false">F21+G22</f>
        <v>1464956.02969275</v>
      </c>
      <c r="H21" s="27" t="n">
        <f aca="false">G21/D21</f>
        <v>16.9429707054463</v>
      </c>
      <c r="J21" s="8" t="n">
        <v>15</v>
      </c>
      <c r="K21" s="8" t="n">
        <v>80</v>
      </c>
      <c r="L21" s="17" t="n">
        <f aca="false">D26/D11</f>
        <v>0.798409262214365</v>
      </c>
      <c r="M21" s="28" t="n">
        <f aca="false">M20+L21/(1+0.03)^J21</f>
        <v>11.9567024709277</v>
      </c>
    </row>
    <row r="22" customFormat="false" ht="15" hidden="false" customHeight="true" outlineLevel="0" collapsed="false">
      <c r="A22" s="8" t="n">
        <v>76</v>
      </c>
      <c r="B22" s="17" t="n">
        <v>0.0196579576232194</v>
      </c>
      <c r="C22" s="17" t="n">
        <v>0.980342042376781</v>
      </c>
      <c r="D22" s="26" t="n">
        <v>84906.6627289892</v>
      </c>
      <c r="E22" s="26" t="n">
        <v>1669.09157785545</v>
      </c>
      <c r="F22" s="26" t="n">
        <v>84072.1169400615</v>
      </c>
      <c r="G22" s="26" t="n">
        <f aca="false">F22+G23</f>
        <v>1379270.72752571</v>
      </c>
      <c r="H22" s="27" t="n">
        <f aca="false">G22/D22</f>
        <v>16.2445523495389</v>
      </c>
      <c r="J22" s="8" t="n">
        <v>16</v>
      </c>
      <c r="K22" s="8" t="n">
        <v>81</v>
      </c>
      <c r="L22" s="17" t="n">
        <f aca="false">D27/D11</f>
        <v>0.776126186780344</v>
      </c>
      <c r="M22" s="28" t="n">
        <f aca="false">M21+L22/(1+0.03)^J22</f>
        <v>12.4403586511921</v>
      </c>
    </row>
    <row r="23" customFormat="false" ht="15" hidden="false" customHeight="true" outlineLevel="0" collapsed="false">
      <c r="A23" s="8" t="n">
        <v>77</v>
      </c>
      <c r="B23" s="17" t="n">
        <v>0.0214571440614347</v>
      </c>
      <c r="C23" s="17" t="n">
        <v>0.978542855938565</v>
      </c>
      <c r="D23" s="26" t="n">
        <v>83237.5711511337</v>
      </c>
      <c r="E23" s="26" t="n">
        <v>1786.0405555138</v>
      </c>
      <c r="F23" s="26" t="n">
        <v>82344.5508733768</v>
      </c>
      <c r="G23" s="26" t="n">
        <f aca="false">F23+G24</f>
        <v>1295198.61058564</v>
      </c>
      <c r="H23" s="27" t="n">
        <f aca="false">G23/D23</f>
        <v>15.5602643454596</v>
      </c>
      <c r="J23" s="8" t="n">
        <v>17</v>
      </c>
      <c r="K23" s="8" t="n">
        <v>82</v>
      </c>
      <c r="L23" s="17" t="n">
        <f aca="false">D28/D11</f>
        <v>0.75248115793365</v>
      </c>
      <c r="M23" s="28" t="n">
        <f aca="false">M22+L23/(1+0.03)^J23</f>
        <v>12.8956221269303</v>
      </c>
    </row>
    <row r="24" customFormat="false" ht="15" hidden="false" customHeight="true" outlineLevel="0" collapsed="false">
      <c r="A24" s="8" t="n">
        <v>78</v>
      </c>
      <c r="B24" s="17" t="n">
        <v>0.0234219847447017</v>
      </c>
      <c r="C24" s="17" t="n">
        <v>0.976578015255298</v>
      </c>
      <c r="D24" s="26" t="n">
        <v>81451.5305956199</v>
      </c>
      <c r="E24" s="26" t="n">
        <v>1907.75650704321</v>
      </c>
      <c r="F24" s="26" t="n">
        <v>80497.6523420983</v>
      </c>
      <c r="G24" s="26" t="n">
        <f aca="false">F24+G25</f>
        <v>1212854.05971227</v>
      </c>
      <c r="H24" s="27" t="n">
        <f aca="false">G24/D24</f>
        <v>14.8905005325644</v>
      </c>
      <c r="J24" s="8" t="n">
        <v>18</v>
      </c>
      <c r="K24" s="8" t="n">
        <v>83</v>
      </c>
      <c r="L24" s="17" t="n">
        <f aca="false">D29/D11</f>
        <v>0.727457722500022</v>
      </c>
      <c r="M24" s="28" t="n">
        <f aca="false">M23+L24/(1+0.03)^J24</f>
        <v>13.3229268703957</v>
      </c>
    </row>
    <row r="25" customFormat="false" ht="15" hidden="false" customHeight="true" outlineLevel="0" collapsed="false">
      <c r="A25" s="8" t="n">
        <v>79</v>
      </c>
      <c r="B25" s="17" t="n">
        <v>0.0255673431173284</v>
      </c>
      <c r="C25" s="17" t="n">
        <v>0.974432656882672</v>
      </c>
      <c r="D25" s="26" t="n">
        <v>79543.7740885767</v>
      </c>
      <c r="E25" s="26" t="n">
        <v>2033.7229649699</v>
      </c>
      <c r="F25" s="26" t="n">
        <v>78526.9126060918</v>
      </c>
      <c r="G25" s="26" t="n">
        <f aca="false">F25+G26</f>
        <v>1132356.40737017</v>
      </c>
      <c r="H25" s="27" t="n">
        <f aca="false">G25/D25</f>
        <v>14.2356384311011</v>
      </c>
      <c r="J25" s="8" t="n">
        <v>19</v>
      </c>
      <c r="K25" s="8" t="n">
        <v>84</v>
      </c>
      <c r="L25" s="17" t="n">
        <f aca="false">D30/D11</f>
        <v>0.701053071081232</v>
      </c>
      <c r="M25" s="28" t="n">
        <f aca="false">M24+L25/(1+0.03)^J25</f>
        <v>13.7227276408869</v>
      </c>
    </row>
    <row r="26" customFormat="false" ht="15" hidden="false" customHeight="true" outlineLevel="0" collapsed="false">
      <c r="A26" s="8" t="n">
        <v>80</v>
      </c>
      <c r="B26" s="17" t="n">
        <v>0.0279093398443556</v>
      </c>
      <c r="C26" s="17" t="n">
        <v>0.972090660155644</v>
      </c>
      <c r="D26" s="26" t="n">
        <v>77510.0511236068</v>
      </c>
      <c r="E26" s="26" t="n">
        <v>2163.25435816212</v>
      </c>
      <c r="F26" s="26" t="n">
        <v>76428.4239445258</v>
      </c>
      <c r="G26" s="26" t="n">
        <f aca="false">F26+G27</f>
        <v>1053829.49476408</v>
      </c>
      <c r="H26" s="27" t="n">
        <f aca="false">G26/D26</f>
        <v>13.5960366363778</v>
      </c>
      <c r="J26" s="8" t="n">
        <v>20</v>
      </c>
      <c r="K26" s="8" t="n">
        <v>85</v>
      </c>
      <c r="L26" s="17" t="n">
        <f aca="false">D31/D11</f>
        <v>0.673280627530986</v>
      </c>
      <c r="M26" s="28" t="n">
        <f aca="false">M25+L26/(1+0.03)^J26</f>
        <v>14.0955068001141</v>
      </c>
    </row>
    <row r="27" customFormat="false" ht="15" hidden="false" customHeight="true" outlineLevel="0" collapsed="false">
      <c r="A27" s="8" t="n">
        <v>81</v>
      </c>
      <c r="B27" s="17" t="n">
        <v>0.0304654439567136</v>
      </c>
      <c r="C27" s="17" t="n">
        <v>0.969534556043286</v>
      </c>
      <c r="D27" s="26" t="n">
        <v>75346.7967654447</v>
      </c>
      <c r="E27" s="26" t="n">
        <v>2295.47361417554</v>
      </c>
      <c r="F27" s="26" t="n">
        <v>74199.0599583569</v>
      </c>
      <c r="G27" s="26" t="n">
        <f aca="false">F27+G28</f>
        <v>977401.070819551</v>
      </c>
      <c r="H27" s="27" t="n">
        <f aca="false">G27/D27</f>
        <v>12.9720321603347</v>
      </c>
      <c r="J27" s="8" t="n">
        <v>21</v>
      </c>
      <c r="K27" s="8" t="n">
        <v>86</v>
      </c>
      <c r="L27" s="17" t="n">
        <f aca="false">D32/D11</f>
        <v>0.64417276722817</v>
      </c>
      <c r="M27" s="28" t="n">
        <f aca="false">M26+L27/(1+0.03)^J27</f>
        <v>14.441781404698</v>
      </c>
    </row>
    <row r="28" customFormat="false" ht="15" hidden="false" customHeight="true" outlineLevel="0" collapsed="false">
      <c r="A28" s="8" t="n">
        <v>82</v>
      </c>
      <c r="B28" s="17" t="n">
        <v>0.0332545674663046</v>
      </c>
      <c r="C28" s="17" t="n">
        <v>0.966745432533695</v>
      </c>
      <c r="D28" s="26" t="n">
        <v>73051.3231512692</v>
      </c>
      <c r="E28" s="26" t="n">
        <v>2429.2901542367</v>
      </c>
      <c r="F28" s="26" t="n">
        <v>71836.6780741508</v>
      </c>
      <c r="G28" s="26" t="n">
        <f aca="false">F28+G29</f>
        <v>903202.010861195</v>
      </c>
      <c r="H28" s="27" t="n">
        <f aca="false">G28/D28</f>
        <v>12.3639377344461</v>
      </c>
      <c r="J28" s="8" t="n">
        <v>22</v>
      </c>
      <c r="K28" s="8" t="n">
        <v>87</v>
      </c>
      <c r="L28" s="17" t="n">
        <f aca="false">D33/D11</f>
        <v>0.613783590057003</v>
      </c>
      <c r="M28" s="28" t="n">
        <f aca="false">M27+L28/(1+0.03)^J28</f>
        <v>14.7621104575135</v>
      </c>
    </row>
    <row r="29" customFormat="false" ht="15" hidden="false" customHeight="true" outlineLevel="0" collapsed="false">
      <c r="A29" s="8" t="n">
        <v>83</v>
      </c>
      <c r="B29" s="17" t="n">
        <v>0.0362971628482355</v>
      </c>
      <c r="C29" s="17" t="n">
        <v>0.963702837151765</v>
      </c>
      <c r="D29" s="26" t="n">
        <v>70622.0329970325</v>
      </c>
      <c r="E29" s="26" t="n">
        <v>2563.37943236675</v>
      </c>
      <c r="F29" s="26" t="n">
        <v>69340.3432808491</v>
      </c>
      <c r="G29" s="26" t="n">
        <f aca="false">F29+G30</f>
        <v>831365.332787044</v>
      </c>
      <c r="H29" s="27" t="n">
        <f aca="false">G29/D29</f>
        <v>11.7720390861868</v>
      </c>
      <c r="J29" s="8" t="n">
        <v>23</v>
      </c>
      <c r="K29" s="8" t="n">
        <v>88</v>
      </c>
      <c r="L29" s="17" t="n">
        <f aca="false">D34/D11</f>
        <v>0.582191646564805</v>
      </c>
      <c r="M29" s="28" t="n">
        <f aca="false">M28+L29/(1+0.03)^J29</f>
        <v>15.0571021608326</v>
      </c>
    </row>
    <row r="30" customFormat="false" ht="15" hidden="false" customHeight="true" outlineLevel="0" collapsed="false">
      <c r="A30" s="8" t="n">
        <v>84</v>
      </c>
      <c r="B30" s="17" t="n">
        <v>0.0396153225709601</v>
      </c>
      <c r="C30" s="17" t="n">
        <v>0.96038467742904</v>
      </c>
      <c r="D30" s="26" t="n">
        <v>68058.6535646657</v>
      </c>
      <c r="E30" s="26" t="n">
        <v>2696.16551470946</v>
      </c>
      <c r="F30" s="26" t="n">
        <v>66710.570807311</v>
      </c>
      <c r="G30" s="26" t="n">
        <f aca="false">F30+G31</f>
        <v>762024.989506195</v>
      </c>
      <c r="H30" s="27" t="n">
        <f aca="false">G30/D30</f>
        <v>11.1965921979658</v>
      </c>
      <c r="J30" s="8" t="n">
        <v>24</v>
      </c>
      <c r="K30" s="8" t="n">
        <v>89</v>
      </c>
      <c r="L30" s="17" t="n">
        <f aca="false">D35/D11</f>
        <v>0.549502484901059</v>
      </c>
      <c r="M30" s="28" t="n">
        <f aca="false">M29+L30/(1+0.03)^J30</f>
        <v>15.3274209713578</v>
      </c>
    </row>
    <row r="31" customFormat="false" ht="15" hidden="false" customHeight="true" outlineLevel="0" collapsed="false">
      <c r="A31" s="8" t="n">
        <v>85</v>
      </c>
      <c r="B31" s="17" t="n">
        <v>0.0432328795936979</v>
      </c>
      <c r="C31" s="17" t="n">
        <v>0.956767120406302</v>
      </c>
      <c r="D31" s="26" t="n">
        <v>65362.4880499562</v>
      </c>
      <c r="E31" s="26" t="n">
        <v>2825.80857580828</v>
      </c>
      <c r="F31" s="26" t="n">
        <v>63949.5837620521</v>
      </c>
      <c r="G31" s="26" t="n">
        <f aca="false">F31+G32</f>
        <v>695314.418698884</v>
      </c>
      <c r="H31" s="27" t="n">
        <f aca="false">G31/D31</f>
        <v>10.6378205518654</v>
      </c>
      <c r="J31" s="8" t="n">
        <v>25</v>
      </c>
      <c r="K31" s="8" t="n">
        <v>90</v>
      </c>
      <c r="L31" s="17" t="n">
        <f aca="false">D36/D11</f>
        <v>0.515850853048914</v>
      </c>
      <c r="M31" s="28" t="n">
        <f aca="false">M30+L31/(1+0.03)^J31</f>
        <v>15.5737942116824</v>
      </c>
    </row>
    <row r="32" customFormat="false" ht="15" hidden="false" customHeight="true" outlineLevel="0" collapsed="false">
      <c r="A32" s="8" t="n">
        <v>86</v>
      </c>
      <c r="B32" s="17" t="n">
        <v>0.0471755074371266</v>
      </c>
      <c r="C32" s="17" t="n">
        <v>0.952824492562873</v>
      </c>
      <c r="D32" s="26" t="n">
        <v>62536.679474148</v>
      </c>
      <c r="E32" s="26" t="n">
        <v>2950.19958762587</v>
      </c>
      <c r="F32" s="26" t="n">
        <v>61061.579680335</v>
      </c>
      <c r="G32" s="26" t="n">
        <f aca="false">F32+G33</f>
        <v>631364.834936832</v>
      </c>
      <c r="H32" s="27" t="n">
        <f aca="false">G32/D32</f>
        <v>10.0959123548898</v>
      </c>
      <c r="J32" s="8" t="n">
        <v>26</v>
      </c>
      <c r="K32" s="8" t="n">
        <v>91</v>
      </c>
      <c r="L32" s="17" t="n">
        <f aca="false">D37/D11</f>
        <v>0.481402357574991</v>
      </c>
      <c r="M32" s="28" t="n">
        <f aca="false">M31+L32/(1+0.03)^J32</f>
        <v>15.7970179466664</v>
      </c>
    </row>
    <row r="33" customFormat="false" ht="15" hidden="false" customHeight="true" outlineLevel="0" collapsed="false">
      <c r="A33" s="8" t="n">
        <v>87</v>
      </c>
      <c r="B33" s="17" t="n">
        <v>0.0514708180602607</v>
      </c>
      <c r="C33" s="17" t="n">
        <v>0.948529181939739</v>
      </c>
      <c r="D33" s="26" t="n">
        <v>59586.4798865221</v>
      </c>
      <c r="E33" s="26" t="n">
        <v>3066.96486509056</v>
      </c>
      <c r="F33" s="26" t="n">
        <v>58052.9974539768</v>
      </c>
      <c r="G33" s="26" t="n">
        <f aca="false">F33+G34</f>
        <v>570303.255256497</v>
      </c>
      <c r="H33" s="27" t="n">
        <f aca="false">G33/D33</f>
        <v>9.57101772654796</v>
      </c>
      <c r="J33" s="8" t="n">
        <v>27</v>
      </c>
      <c r="K33" s="8" t="n">
        <v>92</v>
      </c>
      <c r="L33" s="17" t="n">
        <f aca="false">D38/D11</f>
        <v>0.44635434969914</v>
      </c>
      <c r="M33" s="28" t="n">
        <f aca="false">M32+L33/(1+0.03)^J33</f>
        <v>15.9979617898943</v>
      </c>
    </row>
    <row r="34" customFormat="false" ht="15" hidden="false" customHeight="true" outlineLevel="0" collapsed="false">
      <c r="A34" s="8" t="n">
        <v>88</v>
      </c>
      <c r="B34" s="17" t="n">
        <v>0.0561484553353315</v>
      </c>
      <c r="C34" s="17" t="n">
        <v>0.943851544664669</v>
      </c>
      <c r="D34" s="26" t="n">
        <v>56519.5150214315</v>
      </c>
      <c r="E34" s="26" t="n">
        <v>3173.48346475545</v>
      </c>
      <c r="F34" s="26" t="n">
        <v>54932.7732890538</v>
      </c>
      <c r="G34" s="26" t="n">
        <f aca="false">F34+G35</f>
        <v>512250.25780252</v>
      </c>
      <c r="H34" s="27" t="n">
        <f aca="false">G34/D34</f>
        <v>9.06324581179228</v>
      </c>
      <c r="J34" s="8" t="n">
        <v>28</v>
      </c>
      <c r="K34" s="8" t="n">
        <v>93</v>
      </c>
      <c r="L34" s="17" t="n">
        <f aca="false">D39/D11</f>
        <v>0.410935786145794</v>
      </c>
      <c r="M34" s="28" t="n">
        <f aca="false">M33+L34/(1+0.03)^J34</f>
        <v>16.1775722690644</v>
      </c>
    </row>
    <row r="35" customFormat="false" ht="15" hidden="false" customHeight="true" outlineLevel="0" collapsed="false">
      <c r="A35" s="8" t="n">
        <v>89</v>
      </c>
      <c r="B35" s="17" t="n">
        <v>0.0612401813946374</v>
      </c>
      <c r="C35" s="17" t="n">
        <v>0.938759818605363</v>
      </c>
      <c r="D35" s="26" t="n">
        <v>53346.0315566761</v>
      </c>
      <c r="E35" s="26" t="n">
        <v>3266.92064921489</v>
      </c>
      <c r="F35" s="26" t="n">
        <v>51712.5712320686</v>
      </c>
      <c r="G35" s="26" t="n">
        <f aca="false">F35+G36</f>
        <v>457317.484513466</v>
      </c>
      <c r="H35" s="27" t="n">
        <f aca="false">G35/D35</f>
        <v>8.57266175512232</v>
      </c>
      <c r="J35" s="8" t="n">
        <v>29</v>
      </c>
      <c r="K35" s="8" t="n">
        <v>94</v>
      </c>
      <c r="L35" s="17" t="n">
        <f aca="false">D40/D11</f>
        <v>0.375405801423792</v>
      </c>
      <c r="M35" s="28" t="n">
        <f aca="false">M34+L35/(1+0.03)^J35</f>
        <v>16.3368743552854</v>
      </c>
    </row>
    <row r="36" customFormat="false" ht="15" hidden="false" customHeight="true" outlineLevel="0" collapsed="false">
      <c r="A36" s="8" t="n">
        <v>90</v>
      </c>
      <c r="B36" s="17" t="n">
        <v>0.0667799525198353</v>
      </c>
      <c r="C36" s="17" t="n">
        <v>0.933220047480165</v>
      </c>
      <c r="D36" s="26" t="n">
        <v>50079.1109074612</v>
      </c>
      <c r="E36" s="26" t="n">
        <v>3344.28064863582</v>
      </c>
      <c r="F36" s="26" t="n">
        <v>48406.9705831433</v>
      </c>
      <c r="G36" s="26" t="n">
        <f aca="false">F36+G37</f>
        <v>405604.913281397</v>
      </c>
      <c r="H36" s="27" t="n">
        <f aca="false">G36/D36</f>
        <v>8.09928343238552</v>
      </c>
      <c r="J36" s="8" t="n">
        <v>30</v>
      </c>
      <c r="K36" s="8" t="n">
        <v>95</v>
      </c>
      <c r="L36" s="17" t="n">
        <f aca="false">D41/D11</f>
        <v>0.340050736426877</v>
      </c>
      <c r="M36" s="28" t="n">
        <f aca="false">M35+L36/(1+0.03)^J36</f>
        <v>16.4769707562569</v>
      </c>
    </row>
    <row r="37" customFormat="false" ht="15" hidden="false" customHeight="true" outlineLevel="0" collapsed="false">
      <c r="A37" s="8" t="n">
        <v>91</v>
      </c>
      <c r="B37" s="17" t="n">
        <v>0.0728039805463359</v>
      </c>
      <c r="C37" s="17" t="n">
        <v>0.927196019453664</v>
      </c>
      <c r="D37" s="26" t="n">
        <v>46734.8302588254</v>
      </c>
      <c r="E37" s="26" t="n">
        <v>3402.48167299983</v>
      </c>
      <c r="F37" s="26" t="n">
        <v>45033.5894223255</v>
      </c>
      <c r="G37" s="26" t="n">
        <f aca="false">F37+G38</f>
        <v>357197.942698254</v>
      </c>
      <c r="H37" s="27" t="n">
        <f aca="false">G37/D37</f>
        <v>7.64307777989203</v>
      </c>
      <c r="J37" s="8" t="n">
        <v>31</v>
      </c>
      <c r="K37" s="8" t="n">
        <v>96</v>
      </c>
      <c r="L37" s="17" t="n">
        <f aca="false">D42/D11</f>
        <v>0.305179402788961</v>
      </c>
      <c r="M37" s="28" t="n">
        <f aca="false">M36+L37/(1+0.03)^J37</f>
        <v>16.5990385943404</v>
      </c>
    </row>
    <row r="38" customFormat="false" ht="15" hidden="false" customHeight="true" outlineLevel="0" collapsed="false">
      <c r="A38" s="8" t="n">
        <v>92</v>
      </c>
      <c r="B38" s="17" t="n">
        <v>0.0793507749554149</v>
      </c>
      <c r="C38" s="17" t="n">
        <v>0.920649225044585</v>
      </c>
      <c r="D38" s="26" t="n">
        <v>43332.3485858255</v>
      </c>
      <c r="E38" s="26" t="n">
        <v>3438.45544092343</v>
      </c>
      <c r="F38" s="26" t="n">
        <v>41613.1208653638</v>
      </c>
      <c r="G38" s="26" t="n">
        <f aca="false">F38+G39</f>
        <v>312164.353275929</v>
      </c>
      <c r="H38" s="27" t="n">
        <f aca="false">G38/D38</f>
        <v>7.20395647740268</v>
      </c>
      <c r="J38" s="8" t="n">
        <v>32</v>
      </c>
      <c r="K38" s="8" t="n">
        <v>97</v>
      </c>
      <c r="L38" s="17" t="n">
        <f aca="false">D43/D11</f>
        <v>0.271116430450407</v>
      </c>
      <c r="M38" s="28" t="n">
        <f aca="false">M37+L38/(1+0.03)^J38</f>
        <v>16.7043231448473</v>
      </c>
    </row>
    <row r="39" customFormat="false" ht="15" hidden="false" customHeight="true" outlineLevel="0" collapsed="false">
      <c r="A39" s="8" t="n">
        <v>93</v>
      </c>
      <c r="B39" s="17" t="n">
        <v>0.086461159918052</v>
      </c>
      <c r="C39" s="17" t="n">
        <v>0.913538840081948</v>
      </c>
      <c r="D39" s="26" t="n">
        <v>39893.8931449021</v>
      </c>
      <c r="E39" s="26" t="n">
        <v>3449.27227495506</v>
      </c>
      <c r="F39" s="26" t="n">
        <v>38169.2570074246</v>
      </c>
      <c r="G39" s="26" t="n">
        <f aca="false">F39+G40</f>
        <v>270551.232410565</v>
      </c>
      <c r="H39" s="27" t="n">
        <f aca="false">G39/D39</f>
        <v>6.78177061907375</v>
      </c>
      <c r="J39" s="8" t="n">
        <v>33</v>
      </c>
      <c r="K39" s="8" t="n">
        <v>98</v>
      </c>
      <c r="L39" s="17" t="n">
        <f aca="false">D44/D11</f>
        <v>0.238193653321522</v>
      </c>
      <c r="M39" s="28" t="n">
        <f aca="false">M38+L39/(1+0.03)^J39</f>
        <v>16.7941284039552</v>
      </c>
    </row>
    <row r="40" customFormat="false" ht="15" hidden="false" customHeight="true" outlineLevel="0" collapsed="false">
      <c r="A40" s="8" t="n">
        <v>94</v>
      </c>
      <c r="B40" s="17" t="n">
        <v>0.0941782595336173</v>
      </c>
      <c r="C40" s="17" t="n">
        <v>0.905821740466383</v>
      </c>
      <c r="D40" s="26" t="n">
        <v>36444.6208699471</v>
      </c>
      <c r="E40" s="26" t="n">
        <v>3432.29096289416</v>
      </c>
      <c r="F40" s="26" t="n">
        <v>34728.4753885</v>
      </c>
      <c r="G40" s="26" t="n">
        <f aca="false">F40+G41</f>
        <v>232381.97540314</v>
      </c>
      <c r="H40" s="27" t="n">
        <f aca="false">G40/D40</f>
        <v>6.37630382361218</v>
      </c>
      <c r="J40" s="8" t="n">
        <v>34</v>
      </c>
      <c r="K40" s="8" t="n">
        <v>99</v>
      </c>
      <c r="L40" s="17" t="n">
        <f aca="false">D45/D11</f>
        <v>0.20673963775916</v>
      </c>
      <c r="M40" s="28" t="n">
        <f aca="false">M39+L40/(1+0.03)^J40</f>
        <v>16.8698043939316</v>
      </c>
    </row>
    <row r="41" customFormat="false" ht="15" hidden="false" customHeight="true" outlineLevel="0" collapsed="false">
      <c r="A41" s="8" t="n">
        <v>95</v>
      </c>
      <c r="B41" s="17" t="n">
        <v>0.102547443373687</v>
      </c>
      <c r="C41" s="17" t="n">
        <v>0.897452556626313</v>
      </c>
      <c r="D41" s="26" t="n">
        <v>33012.3299070529</v>
      </c>
      <c r="E41" s="26" t="n">
        <v>3385.33003177698</v>
      </c>
      <c r="F41" s="26" t="n">
        <v>31319.6648911644</v>
      </c>
      <c r="G41" s="26" t="n">
        <f aca="false">F41+G42</f>
        <v>197653.50001464</v>
      </c>
      <c r="H41" s="27" t="n">
        <f aca="false">G41/D41</f>
        <v>5.98726295814742</v>
      </c>
      <c r="J41" s="8" t="n">
        <v>35</v>
      </c>
      <c r="K41" s="8" t="n">
        <v>100</v>
      </c>
      <c r="L41" s="17" t="n">
        <f aca="false">D46/D11</f>
        <v>0.177067648767784</v>
      </c>
      <c r="M41" s="28" t="n">
        <f aca="false">M40+L41/(1+0.03)^J41</f>
        <v>16.9327312965927</v>
      </c>
    </row>
    <row r="42" customFormat="false" ht="15" hidden="false" customHeight="true" outlineLevel="0" collapsed="false">
      <c r="A42" s="8" t="n">
        <v>96</v>
      </c>
      <c r="B42" s="17" t="n">
        <v>0.111616223202681</v>
      </c>
      <c r="C42" s="17" t="n">
        <v>0.888383776797319</v>
      </c>
      <c r="D42" s="26" t="n">
        <v>29626.9998752759</v>
      </c>
      <c r="E42" s="26" t="n">
        <v>3306.8538309046</v>
      </c>
      <c r="F42" s="26" t="n">
        <v>27973.5729598236</v>
      </c>
      <c r="G42" s="26" t="n">
        <f aca="false">F42+G43</f>
        <v>166333.835123476</v>
      </c>
      <c r="H42" s="27" t="n">
        <f aca="false">G42/D42</f>
        <v>5.61426522508894</v>
      </c>
      <c r="J42" s="8" t="n">
        <v>36</v>
      </c>
      <c r="K42" s="8" t="n">
        <v>101</v>
      </c>
      <c r="L42" s="17" t="n">
        <f aca="false">D47/D11</f>
        <v>0.149462570068477</v>
      </c>
      <c r="M42" s="28" t="n">
        <f aca="false">M41+L42/(1+0.03)^J42</f>
        <v>16.9843007295986</v>
      </c>
    </row>
    <row r="43" customFormat="false" ht="15" hidden="false" customHeight="true" outlineLevel="0" collapsed="false">
      <c r="A43" s="8" t="n">
        <v>97</v>
      </c>
      <c r="B43" s="17" t="n">
        <v>0.121434090417131</v>
      </c>
      <c r="C43" s="17" t="n">
        <v>0.878565909582869</v>
      </c>
      <c r="D43" s="26" t="n">
        <v>26320.1460443713</v>
      </c>
      <c r="E43" s="26" t="n">
        <v>3196.16299454428</v>
      </c>
      <c r="F43" s="26" t="n">
        <v>24722.0645470992</v>
      </c>
      <c r="G43" s="26" t="n">
        <f aca="false">F43+G44</f>
        <v>138360.262163652</v>
      </c>
      <c r="H43" s="27" t="n">
        <f aca="false">G43/D43</f>
        <v>5.25681969736795</v>
      </c>
      <c r="J43" s="8" t="n">
        <v>37</v>
      </c>
      <c r="K43" s="8" t="n">
        <v>102</v>
      </c>
      <c r="L43" s="17" t="n">
        <f aca="false">D48/D11</f>
        <v>0.124167527818406</v>
      </c>
      <c r="M43" s="28" t="n">
        <f aca="false">M42+L43/(1+0.03)^J43</f>
        <v>17.0258947327408</v>
      </c>
    </row>
    <row r="44" customFormat="false" ht="15" hidden="false" customHeight="true" outlineLevel="0" collapsed="false">
      <c r="A44" s="8" t="n">
        <v>98</v>
      </c>
      <c r="B44" s="17" t="n">
        <v>0.132052282349878</v>
      </c>
      <c r="C44" s="17" t="n">
        <v>0.867947717650122</v>
      </c>
      <c r="D44" s="26" t="n">
        <v>23123.983049827</v>
      </c>
      <c r="E44" s="26" t="n">
        <v>3053.57473874954</v>
      </c>
      <c r="F44" s="26" t="n">
        <v>21597.1956804523</v>
      </c>
      <c r="G44" s="26" t="n">
        <f aca="false">F44+G45</f>
        <v>113638.197616553</v>
      </c>
      <c r="H44" s="27" t="n">
        <f aca="false">G44/D44</f>
        <v>4.91430033362713</v>
      </c>
      <c r="J44" s="8" t="n">
        <v>38</v>
      </c>
      <c r="K44" s="8" t="n">
        <v>103</v>
      </c>
      <c r="L44" s="17" t="n">
        <f aca="false">D49/D11</f>
        <v>0.101371184823454</v>
      </c>
      <c r="M44" s="28" t="n">
        <f aca="false">M43+L44/(1+0.03)^J44</f>
        <v>17.0588632931428</v>
      </c>
    </row>
    <row r="45" customFormat="false" ht="15" hidden="false" customHeight="true" outlineLevel="0" collapsed="false">
      <c r="A45" s="8" t="n">
        <v>99</v>
      </c>
      <c r="B45" s="17" t="n">
        <v>0.143523464164826</v>
      </c>
      <c r="C45" s="17" t="n">
        <v>0.856476535835174</v>
      </c>
      <c r="D45" s="26" t="n">
        <v>20070.4083110775</v>
      </c>
      <c r="E45" s="26" t="n">
        <v>2880.57452800836</v>
      </c>
      <c r="F45" s="26" t="n">
        <v>18630.1210470733</v>
      </c>
      <c r="G45" s="26" t="n">
        <f aca="false">F45+G46</f>
        <v>92041.0019361006</v>
      </c>
      <c r="H45" s="27" t="n">
        <f aca="false">G45/D45</f>
        <v>4.58590580268864</v>
      </c>
      <c r="J45" s="8" t="n">
        <v>39</v>
      </c>
      <c r="K45" s="8" t="n">
        <v>104</v>
      </c>
      <c r="L45" s="17" t="n">
        <f aca="false">D50/D11</f>
        <v>0.0811968340058296</v>
      </c>
      <c r="M45" s="28" t="n">
        <f aca="false">M44+L45/(1+0.03)^J45</f>
        <v>17.0845014814039</v>
      </c>
    </row>
    <row r="46" customFormat="false" ht="15" hidden="false" customHeight="true" outlineLevel="0" collapsed="false">
      <c r="A46" s="8" t="n">
        <v>100</v>
      </c>
      <c r="B46" s="17" t="n">
        <v>0.155901311681786</v>
      </c>
      <c r="C46" s="17" t="n">
        <v>0.844098688318214</v>
      </c>
      <c r="D46" s="26" t="n">
        <v>17189.8337830691</v>
      </c>
      <c r="E46" s="26" t="n">
        <v>2679.91763437235</v>
      </c>
      <c r="F46" s="26" t="n">
        <v>15849.874965883</v>
      </c>
      <c r="G46" s="26" t="n">
        <f aca="false">F46+G47</f>
        <v>73410.8808890273</v>
      </c>
      <c r="H46" s="27" t="n">
        <f aca="false">G46/D46</f>
        <v>4.27059864658682</v>
      </c>
      <c r="J46" s="8" t="n">
        <v>40</v>
      </c>
      <c r="K46" s="8" t="n">
        <v>105</v>
      </c>
      <c r="L46" s="17" t="n">
        <f aca="false">D51/D11</f>
        <v>0.0636944820751433</v>
      </c>
      <c r="M46" s="28" t="n">
        <f aca="false">M45+L46/(1+0.03)^J46</f>
        <v>17.1040274606036</v>
      </c>
    </row>
    <row r="47" customFormat="false" ht="15" hidden="false" customHeight="true" outlineLevel="0" collapsed="false">
      <c r="A47" s="8" t="n">
        <v>101</v>
      </c>
      <c r="B47" s="17" t="n">
        <v>0.169239979203367</v>
      </c>
      <c r="C47" s="17" t="n">
        <v>0.830760020796633</v>
      </c>
      <c r="D47" s="26" t="n">
        <v>14509.9161486968</v>
      </c>
      <c r="E47" s="26" t="n">
        <v>2455.65790724804</v>
      </c>
      <c r="F47" s="26" t="n">
        <v>13282.0871950728</v>
      </c>
      <c r="G47" s="26" t="n">
        <f aca="false">F47+G48</f>
        <v>57561.0059231443</v>
      </c>
      <c r="H47" s="27" t="n">
        <f aca="false">G47/D47</f>
        <v>3.96701161697024</v>
      </c>
      <c r="J47" s="8" t="n">
        <v>41</v>
      </c>
      <c r="K47" s="8" t="n">
        <v>106</v>
      </c>
      <c r="L47" s="17" t="n">
        <f aca="false">D52/D11</f>
        <v>0.0488370331796842</v>
      </c>
      <c r="M47" s="28" t="n">
        <f aca="false">M46+L47/(1+0.03)^J47</f>
        <v>17.1185627291515</v>
      </c>
    </row>
    <row r="48" customFormat="false" ht="15" hidden="false" customHeight="true" outlineLevel="0" collapsed="false">
      <c r="A48" s="8" t="n">
        <v>102</v>
      </c>
      <c r="B48" s="17" t="n">
        <v>0.183593435381039</v>
      </c>
      <c r="C48" s="17" t="n">
        <v>0.816406564618961</v>
      </c>
      <c r="D48" s="26" t="n">
        <v>12054.2582414487</v>
      </c>
      <c r="E48" s="26" t="n">
        <v>2213.08268151778</v>
      </c>
      <c r="F48" s="26" t="n">
        <v>10947.7169006899</v>
      </c>
      <c r="G48" s="26" t="n">
        <f aca="false">F48+G49</f>
        <v>44278.9187280715</v>
      </c>
      <c r="H48" s="27" t="n">
        <f aca="false">G48/D48</f>
        <v>3.67330098967167</v>
      </c>
      <c r="J48" s="8" t="n">
        <v>42</v>
      </c>
      <c r="K48" s="8" t="n">
        <v>107</v>
      </c>
      <c r="L48" s="17" t="n">
        <f aca="false">D53/D11</f>
        <v>0.0365214255526413</v>
      </c>
      <c r="M48" s="28" t="n">
        <f aca="false">M47+L48/(1+0.03)^J48</f>
        <v>17.1291159319396</v>
      </c>
    </row>
    <row r="49" customFormat="false" ht="15" hidden="false" customHeight="true" outlineLevel="0" collapsed="false">
      <c r="A49" s="8" t="n">
        <v>103</v>
      </c>
      <c r="B49" s="17" t="n">
        <v>0.199014649505773</v>
      </c>
      <c r="C49" s="17" t="n">
        <v>0.800985350494227</v>
      </c>
      <c r="D49" s="26" t="n">
        <v>9841.17555993097</v>
      </c>
      <c r="E49" s="26" t="n">
        <v>1958.53810478444</v>
      </c>
      <c r="F49" s="26" t="n">
        <v>8861.90650753875</v>
      </c>
      <c r="G49" s="26" t="n">
        <f aca="false">F49+G50</f>
        <v>33331.2018273816</v>
      </c>
      <c r="H49" s="27" t="n">
        <f aca="false">G49/D49</f>
        <v>3.38691263298786</v>
      </c>
      <c r="J49" s="8" t="n">
        <v>43</v>
      </c>
      <c r="K49" s="8" t="n">
        <v>108</v>
      </c>
      <c r="L49" s="17" t="n">
        <f aca="false">D54/D11</f>
        <v>0.0265751336308875</v>
      </c>
      <c r="M49" s="28" t="n">
        <f aca="false">M48+L49/(1+0.03)^J49</f>
        <v>17.1365713979518</v>
      </c>
    </row>
    <row r="50" customFormat="false" ht="15" hidden="false" customHeight="true" outlineLevel="0" collapsed="false">
      <c r="A50" s="8" t="n">
        <v>104</v>
      </c>
      <c r="B50" s="17" t="n">
        <v>0.215554610533578</v>
      </c>
      <c r="C50" s="17" t="n">
        <v>0.784445389466422</v>
      </c>
      <c r="D50" s="26" t="n">
        <v>7882.63745514653</v>
      </c>
      <c r="E50" s="26" t="n">
        <v>1699.1388466215</v>
      </c>
      <c r="F50" s="26" t="n">
        <v>7033.06803183577</v>
      </c>
      <c r="G50" s="26" t="n">
        <f aca="false">F50+G51</f>
        <v>24469.2953198428</v>
      </c>
      <c r="H50" s="27" t="n">
        <f aca="false">G50/D50</f>
        <v>3.10420153902511</v>
      </c>
      <c r="J50" s="8" t="n">
        <v>44</v>
      </c>
      <c r="K50" s="8" t="n">
        <v>109</v>
      </c>
      <c r="L50" s="17" t="n">
        <f aca="false">D55/D11</f>
        <v>0.0187678517707163</v>
      </c>
      <c r="M50" s="28" t="n">
        <f aca="false">M49+L50/(1+0.03)^J50</f>
        <v>17.1416832311918</v>
      </c>
    </row>
    <row r="51" customFormat="false" ht="15" hidden="false" customHeight="true" outlineLevel="0" collapsed="false">
      <c r="A51" s="8" t="n">
        <v>105</v>
      </c>
      <c r="B51" s="17" t="n">
        <v>0.233261161899883</v>
      </c>
      <c r="C51" s="17" t="n">
        <v>0.766738838100117</v>
      </c>
      <c r="D51" s="26" t="n">
        <v>6183.49860852502</v>
      </c>
      <c r="E51" s="26" t="n">
        <v>1442.37007003086</v>
      </c>
      <c r="F51" s="26" t="n">
        <v>5462.3135735096</v>
      </c>
      <c r="G51" s="26" t="n">
        <f aca="false">F51+G52</f>
        <v>17436.227288007</v>
      </c>
      <c r="H51" s="27" t="n">
        <f aca="false">G51/D51</f>
        <v>2.81979966227666</v>
      </c>
      <c r="J51" s="8" t="n">
        <v>45</v>
      </c>
      <c r="K51" s="8" t="n">
        <v>110</v>
      </c>
      <c r="L51" s="17" t="n">
        <f aca="false">D56/D11</f>
        <v>0.0128274948650941</v>
      </c>
      <c r="M51" s="28" t="n">
        <f aca="false">M50+L51/(1+0.03)^J51</f>
        <v>17.1450753162803</v>
      </c>
    </row>
    <row r="52" customFormat="false" ht="15" hidden="false" customHeight="true" outlineLevel="0" collapsed="false">
      <c r="A52" s="8" t="n">
        <v>106</v>
      </c>
      <c r="B52" s="17" t="n">
        <v>0.252177637034802</v>
      </c>
      <c r="C52" s="17" t="n">
        <v>0.747822362965198</v>
      </c>
      <c r="D52" s="26" t="n">
        <v>4741.12853849417</v>
      </c>
      <c r="E52" s="26" t="n">
        <v>1195.60659171572</v>
      </c>
      <c r="F52" s="26" t="n">
        <v>4143.32524263631</v>
      </c>
      <c r="G52" s="26" t="n">
        <f aca="false">F52+G53</f>
        <v>11973.9137144974</v>
      </c>
      <c r="H52" s="27" t="n">
        <f aca="false">G52/D52</f>
        <v>2.52554083216239</v>
      </c>
    </row>
    <row r="53" customFormat="false" ht="15" hidden="false" customHeight="true" outlineLevel="0" collapsed="false">
      <c r="A53" s="8" t="n">
        <v>107</v>
      </c>
      <c r="B53" s="17" t="n">
        <v>0.272341283814821</v>
      </c>
      <c r="C53" s="17" t="n">
        <v>0.727658716185179</v>
      </c>
      <c r="D53" s="26" t="n">
        <v>3545.52194677845</v>
      </c>
      <c r="E53" s="26" t="n">
        <v>965.591998779266</v>
      </c>
      <c r="F53" s="26" t="n">
        <v>3062.72594738881</v>
      </c>
      <c r="G53" s="26" t="n">
        <f aca="false">F53+G54</f>
        <v>7830.58847186113</v>
      </c>
      <c r="H53" s="27" t="n">
        <f aca="false">G53/D53</f>
        <v>2.20858553110247</v>
      </c>
    </row>
    <row r="54" customFormat="false" ht="15" hidden="false" customHeight="true" outlineLevel="0" collapsed="false">
      <c r="A54" s="8" t="n">
        <v>108</v>
      </c>
      <c r="B54" s="17" t="n">
        <v>0.293781471378832</v>
      </c>
      <c r="C54" s="17" t="n">
        <v>0.706218528621168</v>
      </c>
      <c r="D54" s="26" t="n">
        <v>2579.92994799918</v>
      </c>
      <c r="E54" s="26" t="n">
        <v>757.935616177513</v>
      </c>
      <c r="F54" s="26" t="n">
        <v>2200.96213991042</v>
      </c>
      <c r="G54" s="26" t="n">
        <f aca="false">F54+G55</f>
        <v>4767.86252447232</v>
      </c>
      <c r="H54" s="27" t="n">
        <f aca="false">G54/D54</f>
        <v>1.8480589087971</v>
      </c>
    </row>
    <row r="55" customFormat="false" ht="15" hidden="false" customHeight="true" outlineLevel="0" collapsed="false">
      <c r="A55" s="8" t="n">
        <v>109</v>
      </c>
      <c r="B55" s="17" t="n">
        <v>0.316517680243567</v>
      </c>
      <c r="C55" s="17" t="n">
        <v>0.683482319756433</v>
      </c>
      <c r="D55" s="26" t="n">
        <v>1821.99433182167</v>
      </c>
      <c r="E55" s="26" t="n">
        <v>576.693419325122</v>
      </c>
      <c r="F55" s="26" t="n">
        <v>1533.64762215911</v>
      </c>
      <c r="G55" s="26" t="n">
        <f aca="false">F55+G56</f>
        <v>2566.9003845619</v>
      </c>
      <c r="H55" s="27" t="n">
        <f aca="false">G55/D55</f>
        <v>1.40884103738976</v>
      </c>
    </row>
    <row r="56" customFormat="false" ht="15" hidden="false" customHeight="true" outlineLevel="0" collapsed="false">
      <c r="A56" s="8" t="n">
        <v>110</v>
      </c>
      <c r="B56" s="17" t="n">
        <v>0.340557286943031</v>
      </c>
      <c r="C56" s="17" t="n">
        <v>0.659442713056969</v>
      </c>
      <c r="D56" s="26" t="n">
        <v>1245.30091249655</v>
      </c>
      <c r="E56" s="26" t="n">
        <v>424.096300187504</v>
      </c>
      <c r="F56" s="26" t="n">
        <v>1033.25276240279</v>
      </c>
      <c r="G56" s="26" t="n">
        <f aca="false">F56</f>
        <v>1033.25276240279</v>
      </c>
      <c r="H56" s="27" t="n">
        <f aca="false">G56/D56</f>
        <v>0.829721356528479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4" min="4" style="1" width="12"/>
    <col collapsed="false" customWidth="true" hidden="false" outlineLevel="0" max="5" min="5" style="1" width="8"/>
    <col collapsed="false" customWidth="true" hidden="false" outlineLevel="0" max="8" min="6" style="1" width="14"/>
    <col collapsed="false" customWidth="true" hidden="false" outlineLevel="0" max="9" min="9" style="1" width="10"/>
  </cols>
  <sheetData>
    <row r="1" customFormat="false" ht="17.25" hidden="false" customHeight="true" outlineLevel="0" collapsed="false">
      <c r="A1" s="15" t="s">
        <v>138</v>
      </c>
    </row>
    <row r="3" customFormat="false" ht="15" hidden="false" customHeight="true" outlineLevel="0" collapsed="false">
      <c r="A3" s="4" t="s">
        <v>139</v>
      </c>
    </row>
    <row r="5" customFormat="false" ht="27.75" hidden="false" customHeight="true" outlineLevel="0" collapsed="false">
      <c r="A5" s="5" t="s">
        <v>140</v>
      </c>
      <c r="B5" s="5" t="s">
        <v>141</v>
      </c>
      <c r="C5" s="5" t="s">
        <v>142</v>
      </c>
      <c r="D5" s="5" t="s">
        <v>143</v>
      </c>
      <c r="E5" s="5" t="s">
        <v>61</v>
      </c>
      <c r="F5" s="5" t="s">
        <v>144</v>
      </c>
      <c r="G5" s="5" t="s">
        <v>145</v>
      </c>
      <c r="H5" s="5" t="s">
        <v>146</v>
      </c>
    </row>
    <row r="6" customFormat="false" ht="15" hidden="false" customHeight="true" outlineLevel="0" collapsed="false">
      <c r="A6" s="8" t="s">
        <v>147</v>
      </c>
      <c r="B6" s="8" t="s">
        <v>148</v>
      </c>
      <c r="C6" s="8" t="s">
        <v>149</v>
      </c>
      <c r="D6" s="8" t="s">
        <v>150</v>
      </c>
      <c r="E6" s="8" t="n">
        <v>65</v>
      </c>
      <c r="F6" s="29" t="n">
        <v>48000</v>
      </c>
      <c r="G6" s="8" t="s">
        <v>151</v>
      </c>
      <c r="H6" s="8" t="s">
        <v>152</v>
      </c>
    </row>
    <row r="7" customFormat="false" ht="15" hidden="false" customHeight="true" outlineLevel="0" collapsed="false">
      <c r="A7" s="8" t="s">
        <v>153</v>
      </c>
      <c r="B7" s="8" t="s">
        <v>154</v>
      </c>
      <c r="C7" s="8" t="s">
        <v>155</v>
      </c>
      <c r="D7" s="8" t="s">
        <v>156</v>
      </c>
      <c r="E7" s="8" t="n">
        <v>67</v>
      </c>
      <c r="F7" s="29" t="n">
        <v>36000</v>
      </c>
      <c r="G7" s="8" t="s">
        <v>151</v>
      </c>
      <c r="H7" s="8" t="s">
        <v>157</v>
      </c>
    </row>
    <row r="8" customFormat="false" ht="15" hidden="false" customHeight="true" outlineLevel="0" collapsed="false">
      <c r="A8" s="8" t="s">
        <v>158</v>
      </c>
      <c r="B8" s="8" t="s">
        <v>159</v>
      </c>
      <c r="C8" s="8" t="s">
        <v>149</v>
      </c>
      <c r="D8" s="8" t="s">
        <v>160</v>
      </c>
      <c r="E8" s="8" t="n">
        <v>70</v>
      </c>
      <c r="F8" s="29" t="n">
        <v>72000</v>
      </c>
      <c r="G8" s="8" t="s">
        <v>161</v>
      </c>
      <c r="H8" s="8" t="s">
        <v>162</v>
      </c>
    </row>
    <row r="9" customFormat="false" ht="15" hidden="false" customHeight="true" outlineLevel="0" collapsed="false">
      <c r="A9" s="8" t="s">
        <v>163</v>
      </c>
      <c r="B9" s="8" t="s">
        <v>164</v>
      </c>
      <c r="C9" s="8" t="s">
        <v>155</v>
      </c>
      <c r="D9" s="8" t="s">
        <v>165</v>
      </c>
      <c r="E9" s="8" t="n">
        <v>72</v>
      </c>
      <c r="F9" s="29" t="n">
        <v>42000</v>
      </c>
      <c r="G9" s="8" t="s">
        <v>151</v>
      </c>
      <c r="H9" s="8" t="s">
        <v>166</v>
      </c>
    </row>
    <row r="10" customFormat="false" ht="15" hidden="false" customHeight="true" outlineLevel="0" collapsed="false">
      <c r="A10" s="8" t="s">
        <v>167</v>
      </c>
      <c r="B10" s="8" t="s">
        <v>168</v>
      </c>
      <c r="C10" s="8" t="s">
        <v>149</v>
      </c>
      <c r="D10" s="8" t="s">
        <v>169</v>
      </c>
      <c r="E10" s="8" t="n">
        <v>75</v>
      </c>
      <c r="F10" s="29" t="n">
        <v>60000</v>
      </c>
      <c r="G10" s="8" t="s">
        <v>151</v>
      </c>
      <c r="H10" s="8" t="s">
        <v>170</v>
      </c>
    </row>
    <row r="11" customFormat="false" ht="15" hidden="false" customHeight="true" outlineLevel="0" collapsed="false">
      <c r="A11" s="8" t="s">
        <v>171</v>
      </c>
      <c r="B11" s="8" t="s">
        <v>172</v>
      </c>
      <c r="C11" s="8" t="s">
        <v>155</v>
      </c>
      <c r="D11" s="8" t="s">
        <v>173</v>
      </c>
      <c r="E11" s="8" t="n">
        <v>68</v>
      </c>
      <c r="F11" s="29" t="n">
        <v>54000</v>
      </c>
      <c r="G11" s="8" t="s">
        <v>174</v>
      </c>
      <c r="H11" s="8" t="s">
        <v>175</v>
      </c>
    </row>
    <row r="12" customFormat="false" ht="15" hidden="false" customHeight="true" outlineLevel="0" collapsed="false">
      <c r="A12" s="8" t="s">
        <v>176</v>
      </c>
      <c r="B12" s="8" t="s">
        <v>177</v>
      </c>
      <c r="C12" s="8" t="s">
        <v>149</v>
      </c>
      <c r="D12" s="8" t="s">
        <v>178</v>
      </c>
      <c r="E12" s="8" t="n">
        <v>73</v>
      </c>
      <c r="F12" s="29" t="n">
        <v>84000</v>
      </c>
      <c r="G12" s="8" t="s">
        <v>151</v>
      </c>
      <c r="H12" s="8" t="s">
        <v>179</v>
      </c>
    </row>
    <row r="13" customFormat="false" ht="15" hidden="false" customHeight="true" outlineLevel="0" collapsed="false">
      <c r="A13" s="8" t="s">
        <v>180</v>
      </c>
      <c r="B13" s="8" t="s">
        <v>181</v>
      </c>
      <c r="C13" s="8" t="s">
        <v>155</v>
      </c>
      <c r="D13" s="8" t="s">
        <v>182</v>
      </c>
      <c r="E13" s="8" t="n">
        <v>76</v>
      </c>
      <c r="F13" s="29" t="n">
        <v>30000</v>
      </c>
      <c r="G13" s="8" t="s">
        <v>151</v>
      </c>
      <c r="H13" s="8" t="s">
        <v>183</v>
      </c>
    </row>
    <row r="14" customFormat="false" ht="15" hidden="false" customHeight="true" outlineLevel="0" collapsed="false">
      <c r="A14" s="8" t="s">
        <v>184</v>
      </c>
      <c r="B14" s="8" t="s">
        <v>185</v>
      </c>
      <c r="C14" s="8" t="s">
        <v>149</v>
      </c>
      <c r="D14" s="8" t="s">
        <v>186</v>
      </c>
      <c r="E14" s="8" t="n">
        <v>78</v>
      </c>
      <c r="F14" s="29" t="n">
        <v>66000</v>
      </c>
      <c r="G14" s="8" t="s">
        <v>187</v>
      </c>
      <c r="H14" s="8" t="s">
        <v>188</v>
      </c>
    </row>
    <row r="15" customFormat="false" ht="15" hidden="false" customHeight="true" outlineLevel="0" collapsed="false">
      <c r="A15" s="8" t="s">
        <v>189</v>
      </c>
      <c r="B15" s="8" t="s">
        <v>190</v>
      </c>
      <c r="C15" s="8" t="s">
        <v>155</v>
      </c>
      <c r="D15" s="8" t="s">
        <v>191</v>
      </c>
      <c r="E15" s="8" t="n">
        <v>64</v>
      </c>
      <c r="F15" s="29" t="n">
        <v>45000</v>
      </c>
      <c r="G15" s="8" t="s">
        <v>151</v>
      </c>
      <c r="H15" s="8" t="s">
        <v>192</v>
      </c>
    </row>
    <row r="16" customFormat="false" ht="15" hidden="false" customHeight="true" outlineLevel="0" collapsed="false">
      <c r="A16" s="8" t="s">
        <v>193</v>
      </c>
      <c r="B16" s="8" t="s">
        <v>194</v>
      </c>
      <c r="C16" s="8" t="s">
        <v>149</v>
      </c>
      <c r="D16" s="8" t="s">
        <v>195</v>
      </c>
      <c r="E16" s="8" t="n">
        <v>71</v>
      </c>
      <c r="F16" s="29" t="n">
        <v>78000</v>
      </c>
      <c r="G16" s="8" t="s">
        <v>151</v>
      </c>
      <c r="H16" s="8" t="s">
        <v>196</v>
      </c>
    </row>
    <row r="17" customFormat="false" ht="15" hidden="false" customHeight="true" outlineLevel="0" collapsed="false">
      <c r="A17" s="8" t="s">
        <v>197</v>
      </c>
      <c r="B17" s="8" t="s">
        <v>198</v>
      </c>
      <c r="C17" s="8" t="s">
        <v>155</v>
      </c>
      <c r="D17" s="8" t="s">
        <v>199</v>
      </c>
      <c r="E17" s="8" t="n">
        <v>74</v>
      </c>
      <c r="F17" s="29" t="n">
        <v>39000</v>
      </c>
      <c r="G17" s="8" t="s">
        <v>200</v>
      </c>
      <c r="H17" s="8" t="s">
        <v>201</v>
      </c>
    </row>
    <row r="18" customFormat="false" ht="15" hidden="false" customHeight="true" outlineLevel="0" collapsed="false">
      <c r="A18" s="8" t="s">
        <v>202</v>
      </c>
      <c r="B18" s="8" t="s">
        <v>203</v>
      </c>
      <c r="C18" s="8" t="s">
        <v>149</v>
      </c>
      <c r="D18" s="8" t="s">
        <v>204</v>
      </c>
      <c r="E18" s="8" t="n">
        <v>77</v>
      </c>
      <c r="F18" s="29" t="n">
        <v>55000</v>
      </c>
      <c r="G18" s="8" t="s">
        <v>151</v>
      </c>
      <c r="H18" s="8" t="s">
        <v>152</v>
      </c>
    </row>
    <row r="19" customFormat="false" ht="15" hidden="false" customHeight="true" outlineLevel="0" collapsed="false">
      <c r="A19" s="8" t="s">
        <v>205</v>
      </c>
      <c r="B19" s="8" t="s">
        <v>206</v>
      </c>
      <c r="C19" s="8" t="s">
        <v>155</v>
      </c>
      <c r="D19" s="8" t="s">
        <v>207</v>
      </c>
      <c r="E19" s="8" t="n">
        <v>69</v>
      </c>
      <c r="F19" s="29" t="n">
        <v>48000</v>
      </c>
      <c r="G19" s="8" t="s">
        <v>151</v>
      </c>
      <c r="H19" s="8" t="s">
        <v>208</v>
      </c>
    </row>
    <row r="20" customFormat="false" ht="15" hidden="false" customHeight="true" outlineLevel="0" collapsed="false">
      <c r="A20" s="8" t="s">
        <v>209</v>
      </c>
      <c r="B20" s="8" t="s">
        <v>210</v>
      </c>
      <c r="C20" s="8" t="s">
        <v>149</v>
      </c>
      <c r="D20" s="8" t="s">
        <v>211</v>
      </c>
      <c r="E20" s="8" t="n">
        <v>80</v>
      </c>
      <c r="F20" s="29" t="n">
        <v>42000</v>
      </c>
      <c r="G20" s="8" t="s">
        <v>187</v>
      </c>
      <c r="H20" s="8" t="s">
        <v>212</v>
      </c>
    </row>
    <row r="23" customFormat="false" ht="15" hidden="false" customHeight="true" outlineLevel="0" collapsed="false">
      <c r="A23" s="4" t="s">
        <v>213</v>
      </c>
    </row>
    <row r="25" customFormat="false" ht="15" hidden="false" customHeight="true" outlineLevel="0" collapsed="false">
      <c r="F25" s="5" t="s">
        <v>4</v>
      </c>
      <c r="G25" s="5" t="s">
        <v>214</v>
      </c>
      <c r="H25" s="5" t="s">
        <v>215</v>
      </c>
      <c r="I25" s="5" t="s">
        <v>216</v>
      </c>
    </row>
    <row r="26" customFormat="false" ht="15" hidden="false" customHeight="true" outlineLevel="0" collapsed="false">
      <c r="F26" s="9" t="s">
        <v>217</v>
      </c>
      <c r="G26" s="9" t="n">
        <f aca="false">COUNTA(A6:A20)</f>
        <v>15</v>
      </c>
      <c r="H26" s="14" t="n">
        <f aca="false">SUM(F6:F20)</f>
        <v>799000</v>
      </c>
      <c r="I26" s="30" t="n">
        <f aca="false">SUMPRODUCT(E6:E20,F6:F20)/SUM(F6:F20)</f>
        <v>72.0137672090113</v>
      </c>
    </row>
    <row r="27" customFormat="false" ht="15" hidden="false" customHeight="true" outlineLevel="0" collapsed="false">
      <c r="F27" s="9" t="s">
        <v>218</v>
      </c>
      <c r="G27" s="9" t="n">
        <f aca="false">COUNTIF(C6:C20,"M")</f>
        <v>8</v>
      </c>
      <c r="H27" s="14" t="n">
        <f aca="false">SUMIF(C6:C20,"M",F6:F20)</f>
        <v>505000</v>
      </c>
      <c r="I27" s="30" t="n">
        <f aca="false">AVERAGEIF(C6:C20,"M",E6:E20)</f>
        <v>73.625</v>
      </c>
    </row>
    <row r="28" customFormat="false" ht="15" hidden="false" customHeight="true" outlineLevel="0" collapsed="false">
      <c r="F28" s="9" t="s">
        <v>219</v>
      </c>
      <c r="G28" s="9" t="n">
        <f aca="false">COUNTIF(C6:C20,"F")</f>
        <v>7</v>
      </c>
      <c r="H28" s="14" t="n">
        <f aca="false">SUMIF(C6:C20,"F",F6:F20)</f>
        <v>294000</v>
      </c>
      <c r="I28" s="30" t="n">
        <f aca="false">AVERAGEIF(C6:C20,"F",E6:E20)</f>
        <v>70</v>
      </c>
    </row>
    <row r="31" customFormat="false" ht="15" hidden="false" customHeight="true" outlineLevel="0" collapsed="false">
      <c r="A31" s="4" t="s">
        <v>220</v>
      </c>
    </row>
    <row r="33" customFormat="false" ht="27.75" hidden="false" customHeight="true" outlineLevel="0" collapsed="false">
      <c r="A33" s="5" t="s">
        <v>221</v>
      </c>
      <c r="B33" s="5" t="s">
        <v>222</v>
      </c>
      <c r="C33" s="5" t="s">
        <v>215</v>
      </c>
      <c r="D33" s="5" t="s">
        <v>223</v>
      </c>
    </row>
    <row r="34" customFormat="false" ht="15" hidden="false" customHeight="true" outlineLevel="0" collapsed="false">
      <c r="A34" s="9" t="s">
        <v>224</v>
      </c>
      <c r="B34" s="9" t="n">
        <f aca="false">COUNTIFS(E6:E20,"&gt;=60",E6:E20,"&lt;65")</f>
        <v>1</v>
      </c>
      <c r="C34" s="14" t="n">
        <f aca="false">SUMIFS(F6:F20,E6:E20,"&gt;=60",E6:E20,"&lt;65")</f>
        <v>45000</v>
      </c>
      <c r="D34" s="13" t="n">
        <f aca="false">C34/$H$26</f>
        <v>0.0563204005006258</v>
      </c>
    </row>
    <row r="35" customFormat="false" ht="15" hidden="false" customHeight="true" outlineLevel="0" collapsed="false">
      <c r="A35" s="9" t="s">
        <v>225</v>
      </c>
      <c r="B35" s="9" t="n">
        <f aca="false">COUNTIFS(E6:E20,"&gt;=65",E6:E20,"&lt;70")</f>
        <v>4</v>
      </c>
      <c r="C35" s="14" t="n">
        <f aca="false">SUMIFS(F6:F20,E6:E20,"&gt;=65",E6:E20,"&lt;70")</f>
        <v>186000</v>
      </c>
      <c r="D35" s="13" t="n">
        <f aca="false">C35/$H$26</f>
        <v>0.23279098873592</v>
      </c>
    </row>
    <row r="36" customFormat="false" ht="15" hidden="false" customHeight="true" outlineLevel="0" collapsed="false">
      <c r="A36" s="9" t="s">
        <v>226</v>
      </c>
      <c r="B36" s="9" t="n">
        <f aca="false">COUNTIFS(E6:E20,"&gt;=70",E6:E20,"&lt;75")</f>
        <v>5</v>
      </c>
      <c r="C36" s="14" t="n">
        <f aca="false">SUMIFS(F6:F20,E6:E20,"&gt;=70",E6:E20,"&lt;75")</f>
        <v>315000</v>
      </c>
      <c r="D36" s="13" t="n">
        <f aca="false">C36/$H$26</f>
        <v>0.39424280350438</v>
      </c>
    </row>
    <row r="37" customFormat="false" ht="15" hidden="false" customHeight="true" outlineLevel="0" collapsed="false">
      <c r="A37" s="9" t="s">
        <v>227</v>
      </c>
      <c r="B37" s="9" t="n">
        <f aca="false">COUNTIFS(E6:E20,"&gt;=75",E6:E20,"&lt;80")</f>
        <v>4</v>
      </c>
      <c r="C37" s="14" t="n">
        <f aca="false">SUMIFS(F6:F20,E6:E20,"&gt;=75",E6:E20,"&lt;80")</f>
        <v>211000</v>
      </c>
      <c r="D37" s="13" t="n">
        <f aca="false">C37/$H$26</f>
        <v>0.264080100125156</v>
      </c>
    </row>
    <row r="38" customFormat="false" ht="15" hidden="false" customHeight="true" outlineLevel="0" collapsed="false">
      <c r="A38" s="9" t="s">
        <v>228</v>
      </c>
      <c r="B38" s="9" t="n">
        <f aca="false">COUNTIFS(E6:E20,"&gt;=80")</f>
        <v>1</v>
      </c>
      <c r="C38" s="14" t="n">
        <f aca="false">SUMIFS(F6:F20,E6:E20,"&gt;=80")</f>
        <v>42000</v>
      </c>
      <c r="D38" s="13" t="n">
        <f aca="false">C38/$H$26</f>
        <v>0.0525657071339174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2"/>
    <col collapsed="false" customWidth="true" hidden="false" outlineLevel="0" max="4" min="3" style="1" width="28"/>
    <col collapsed="false" customWidth="true" hidden="false" outlineLevel="0" max="5" min="5" style="1" width="14"/>
    <col collapsed="false" customWidth="true" hidden="false" outlineLevel="0" max="6" min="6" style="1" width="8"/>
    <col collapsed="false" customWidth="true" hidden="false" outlineLevel="0" max="8" min="7" style="1" width="14"/>
    <col collapsed="false" customWidth="true" hidden="false" outlineLevel="0" max="9" min="9" style="1" width="12"/>
  </cols>
  <sheetData>
    <row r="1" customFormat="false" ht="17.25" hidden="false" customHeight="true" outlineLevel="0" collapsed="false">
      <c r="A1" s="15" t="s">
        <v>229</v>
      </c>
    </row>
    <row r="3" customFormat="false" ht="15" hidden="false" customHeight="true" outlineLevel="0" collapsed="false">
      <c r="A3" s="4" t="s">
        <v>230</v>
      </c>
      <c r="F3" s="4" t="s">
        <v>231</v>
      </c>
    </row>
    <row r="5" customFormat="false" ht="27.75" hidden="false" customHeight="true" outlineLevel="0" collapsed="false">
      <c r="A5" s="5" t="s">
        <v>7</v>
      </c>
      <c r="B5" s="5" t="s">
        <v>5</v>
      </c>
      <c r="C5" s="5" t="s">
        <v>6</v>
      </c>
      <c r="F5" s="5" t="s">
        <v>33</v>
      </c>
      <c r="G5" s="5" t="s">
        <v>232</v>
      </c>
      <c r="H5" s="5" t="s">
        <v>233</v>
      </c>
      <c r="I5" s="5" t="s">
        <v>234</v>
      </c>
    </row>
    <row r="6" customFormat="false" ht="15" hidden="false" customHeight="true" outlineLevel="0" collapsed="false">
      <c r="A6" s="8" t="s">
        <v>235</v>
      </c>
      <c r="B6" s="31" t="n">
        <v>0.035</v>
      </c>
      <c r="C6" s="8" t="s">
        <v>236</v>
      </c>
      <c r="F6" s="9" t="n">
        <v>1</v>
      </c>
      <c r="G6" s="14" t="n">
        <v>798467.333333333</v>
      </c>
      <c r="H6" s="22" t="n">
        <v>0.966183574879227</v>
      </c>
      <c r="I6" s="14" t="n">
        <v>771466.022544283</v>
      </c>
    </row>
    <row r="7" customFormat="false" ht="15" hidden="false" customHeight="true" outlineLevel="0" collapsed="false">
      <c r="A7" s="8" t="s">
        <v>237</v>
      </c>
      <c r="B7" s="21" t="s">
        <v>238</v>
      </c>
      <c r="C7" s="8" t="s">
        <v>239</v>
      </c>
      <c r="F7" s="9" t="n">
        <v>2</v>
      </c>
      <c r="G7" s="14" t="n">
        <v>789955.32</v>
      </c>
      <c r="H7" s="22" t="n">
        <v>0.933510700366403</v>
      </c>
      <c r="I7" s="14" t="n">
        <v>737431.744031366</v>
      </c>
    </row>
    <row r="8" customFormat="false" ht="15" hidden="false" customHeight="true" outlineLevel="0" collapsed="false">
      <c r="A8" s="8" t="s">
        <v>240</v>
      </c>
      <c r="B8" s="21" t="s">
        <v>241</v>
      </c>
      <c r="C8" s="8" t="s">
        <v>242</v>
      </c>
      <c r="F8" s="9" t="n">
        <v>3</v>
      </c>
      <c r="G8" s="14" t="n">
        <v>781533.7002</v>
      </c>
      <c r="H8" s="22" t="n">
        <v>0.901942705668022</v>
      </c>
      <c r="I8" s="14" t="n">
        <v>704898.620129129</v>
      </c>
    </row>
    <row r="9" customFormat="false" ht="15" hidden="false" customHeight="true" outlineLevel="0" collapsed="false">
      <c r="A9" s="8" t="s">
        <v>243</v>
      </c>
      <c r="B9" s="21" t="n">
        <v>0.015</v>
      </c>
      <c r="C9" s="8" t="s">
        <v>244</v>
      </c>
      <c r="F9" s="9" t="n">
        <v>4</v>
      </c>
      <c r="G9" s="14" t="n">
        <v>773201.517264</v>
      </c>
      <c r="H9" s="22" t="n">
        <v>0.871442227698572</v>
      </c>
      <c r="I9" s="14" t="n">
        <v>673800.452664456</v>
      </c>
    </row>
    <row r="10" customFormat="false" ht="15" hidden="false" customHeight="true" outlineLevel="0" collapsed="false">
      <c r="A10" s="8" t="s">
        <v>245</v>
      </c>
      <c r="B10" s="31" t="n">
        <v>0.06</v>
      </c>
      <c r="C10" s="8" t="s">
        <v>246</v>
      </c>
      <c r="F10" s="9" t="n">
        <v>5</v>
      </c>
      <c r="G10" s="14" t="n">
        <v>764957.8246167</v>
      </c>
      <c r="H10" s="22" t="n">
        <v>0.841973166858524</v>
      </c>
      <c r="I10" s="14" t="n">
        <v>644073.96210573</v>
      </c>
    </row>
    <row r="11" customFormat="false" ht="15" hidden="false" customHeight="true" outlineLevel="0" collapsed="false">
      <c r="F11" s="9" t="n">
        <v>6</v>
      </c>
      <c r="G11" s="14" t="n">
        <v>756801.68567062</v>
      </c>
      <c r="H11" s="22" t="n">
        <v>0.813500644307753</v>
      </c>
      <c r="I11" s="14" t="n">
        <v>615658.658906243</v>
      </c>
    </row>
    <row r="12" customFormat="false" ht="15" hidden="false" customHeight="true" outlineLevel="0" collapsed="false">
      <c r="F12" s="9" t="n">
        <v>7</v>
      </c>
      <c r="G12" s="14" t="n">
        <v>748732.173720999</v>
      </c>
      <c r="H12" s="22" t="n">
        <v>0.785990960683819</v>
      </c>
      <c r="I12" s="14" t="n">
        <v>588496.720517852</v>
      </c>
    </row>
    <row r="13" customFormat="false" ht="15" hidden="false" customHeight="true" outlineLevel="0" collapsed="false">
      <c r="A13" s="4" t="s">
        <v>247</v>
      </c>
      <c r="F13" s="9" t="n">
        <v>8</v>
      </c>
      <c r="G13" s="14" t="n">
        <v>740748.371841804</v>
      </c>
      <c r="H13" s="22" t="n">
        <v>0.759411556216251</v>
      </c>
      <c r="I13" s="14" t="n">
        <v>562532.873825038</v>
      </c>
    </row>
    <row r="14" customFormat="false" ht="15" hidden="false" customHeight="true" outlineLevel="0" collapsed="false">
      <c r="F14" s="9" t="n">
        <v>9</v>
      </c>
      <c r="G14" s="14" t="n">
        <v>732849.372782821</v>
      </c>
      <c r="H14" s="22" t="n">
        <v>0.733730972189614</v>
      </c>
      <c r="I14" s="14" t="n">
        <v>537714.282760488</v>
      </c>
    </row>
    <row r="15" customFormat="false" ht="15" hidden="false" customHeight="true" outlineLevel="0" collapsed="false">
      <c r="A15" s="5" t="s">
        <v>61</v>
      </c>
      <c r="B15" s="5" t="s">
        <v>248</v>
      </c>
      <c r="C15" s="5" t="s">
        <v>249</v>
      </c>
      <c r="D15" s="5" t="s">
        <v>250</v>
      </c>
      <c r="F15" s="9" t="n">
        <v>10</v>
      </c>
      <c r="G15" s="14" t="n">
        <v>725034.278867833</v>
      </c>
      <c r="H15" s="22" t="n">
        <v>0.708918813709772</v>
      </c>
      <c r="I15" s="14" t="n">
        <v>513990.440873904</v>
      </c>
    </row>
    <row r="16" customFormat="false" ht="15" hidden="false" customHeight="true" outlineLevel="0" collapsed="false">
      <c r="A16" s="18" t="n">
        <v>60</v>
      </c>
      <c r="B16" s="18" t="n">
        <v>17.2044624270994</v>
      </c>
      <c r="C16" s="18" t="n">
        <v>18.4817012610505</v>
      </c>
      <c r="D16" s="18" t="n">
        <v>17.8430818440749</v>
      </c>
      <c r="F16" s="9" t="n">
        <v>11</v>
      </c>
      <c r="G16" s="14" t="n">
        <v>717302.201893867</v>
      </c>
      <c r="H16" s="22" t="n">
        <v>0.684945713729249</v>
      </c>
      <c r="I16" s="14" t="n">
        <v>491313.068635756</v>
      </c>
    </row>
    <row r="17" customFormat="false" ht="15" hidden="false" customHeight="true" outlineLevel="0" collapsed="false">
      <c r="A17" s="18" t="n">
        <v>65</v>
      </c>
      <c r="B17" s="18" t="n">
        <v>15.4938995572629</v>
      </c>
      <c r="C17" s="18" t="n">
        <v>16.8686353866353</v>
      </c>
      <c r="D17" s="18" t="n">
        <v>16.1812674719491</v>
      </c>
      <c r="F17" s="9" t="n">
        <v>12</v>
      </c>
      <c r="G17" s="14" t="n">
        <v>709652.263031493</v>
      </c>
      <c r="H17" s="22" t="n">
        <v>0.661783298289129</v>
      </c>
      <c r="I17" s="14" t="n">
        <v>469636.015267326</v>
      </c>
    </row>
    <row r="18" customFormat="false" ht="15" hidden="false" customHeight="true" outlineLevel="0" collapsed="false">
      <c r="A18" s="18" t="n">
        <v>70</v>
      </c>
      <c r="B18" s="18" t="n">
        <v>13.6844122496234</v>
      </c>
      <c r="C18" s="18" t="n">
        <v>15.1326689932514</v>
      </c>
      <c r="D18" s="18" t="n">
        <v>14.4085406214374</v>
      </c>
      <c r="F18" s="9" t="n">
        <v>13</v>
      </c>
      <c r="G18" s="14" t="n">
        <v>702083.592726177</v>
      </c>
      <c r="H18" s="22" t="n">
        <v>0.639404152936357</v>
      </c>
      <c r="I18" s="14" t="n">
        <v>448915.164897595</v>
      </c>
    </row>
    <row r="19" customFormat="false" ht="15" hidden="false" customHeight="true" outlineLevel="0" collapsed="false">
      <c r="A19" s="18" t="n">
        <v>75</v>
      </c>
      <c r="B19" s="18" t="n">
        <v>11.8220663215172</v>
      </c>
      <c r="C19" s="18" t="n">
        <v>13.3090097309088</v>
      </c>
      <c r="D19" s="18" t="n">
        <v>12.565538026213</v>
      </c>
      <c r="F19" s="9" t="n">
        <v>14</v>
      </c>
      <c r="G19" s="14" t="n">
        <v>694595.330600664</v>
      </c>
      <c r="H19" s="22" t="n">
        <v>0.617781790276673</v>
      </c>
      <c r="I19" s="14" t="n">
        <v>429108.346856296</v>
      </c>
    </row>
    <row r="20" customFormat="false" ht="15" hidden="false" customHeight="true" outlineLevel="0" collapsed="false">
      <c r="A20" s="18" t="n">
        <v>80</v>
      </c>
      <c r="B20" s="18" t="n">
        <v>9.96594274864166</v>
      </c>
      <c r="C20" s="18" t="n">
        <v>11.4474065482319</v>
      </c>
      <c r="D20" s="18" t="n">
        <v>10.7066746484368</v>
      </c>
      <c r="F20" s="9" t="n">
        <v>15</v>
      </c>
      <c r="G20" s="14" t="n">
        <v>687186.62535839</v>
      </c>
      <c r="H20" s="22" t="n">
        <v>0.596890618624805</v>
      </c>
      <c r="I20" s="14" t="n">
        <v>410175.249920861</v>
      </c>
    </row>
    <row r="21" customFormat="false" ht="15" hidden="false" customHeight="true" outlineLevel="0" collapsed="false">
      <c r="A21" s="18" t="n">
        <v>85</v>
      </c>
      <c r="B21" s="18" t="n">
        <v>8.18309749997302</v>
      </c>
      <c r="C21" s="18" t="n">
        <v>9.60969916354514</v>
      </c>
      <c r="D21" s="18" t="n">
        <v>8.89639833175908</v>
      </c>
      <c r="F21" s="9" t="n">
        <v>16</v>
      </c>
      <c r="G21" s="14" t="n">
        <v>679856.6346879</v>
      </c>
      <c r="H21" s="22" t="n">
        <v>0.576705911714788</v>
      </c>
      <c r="I21" s="14" t="n">
        <v>392077.340343033</v>
      </c>
    </row>
    <row r="22" customFormat="false" ht="15" hidden="false" customHeight="true" outlineLevel="0" collapsed="false">
      <c r="A22" s="18" t="n">
        <v>90</v>
      </c>
      <c r="B22" s="18" t="n">
        <v>6.54019057453566</v>
      </c>
      <c r="C22" s="18" t="n">
        <v>7.86386722574916</v>
      </c>
      <c r="D22" s="18" t="n">
        <v>7.20202890014241</v>
      </c>
      <c r="F22" s="9" t="n">
        <v>17</v>
      </c>
      <c r="G22" s="14" t="n">
        <v>672604.525168284</v>
      </c>
      <c r="H22" s="22" t="n">
        <v>0.557203779434577</v>
      </c>
      <c r="I22" s="14" t="n">
        <v>374777.783488567</v>
      </c>
    </row>
    <row r="23" customFormat="false" ht="15" hidden="false" customHeight="true" outlineLevel="0" collapsed="false">
      <c r="F23" s="9" t="n">
        <v>18</v>
      </c>
      <c r="G23" s="14" t="n">
        <v>665429.472175592</v>
      </c>
      <c r="H23" s="22" t="n">
        <v>0.538361139550316</v>
      </c>
      <c r="I23" s="14" t="n">
        <v>358241.368930817</v>
      </c>
    </row>
    <row r="24" customFormat="false" ht="15" hidden="false" customHeight="true" outlineLevel="0" collapsed="false">
      <c r="F24" s="9" t="n">
        <v>19</v>
      </c>
      <c r="G24" s="14" t="n">
        <v>658330.659790237</v>
      </c>
      <c r="H24" s="22" t="n">
        <v>0.520155690386779</v>
      </c>
      <c r="I24" s="14" t="n">
        <v>342434.438845975</v>
      </c>
    </row>
    <row r="25" customFormat="false" ht="15" hidden="false" customHeight="true" outlineLevel="0" collapsed="false">
      <c r="A25" s="4" t="s">
        <v>251</v>
      </c>
      <c r="F25" s="9" t="n">
        <v>20</v>
      </c>
      <c r="G25" s="14" t="n">
        <v>651307.280705372</v>
      </c>
      <c r="H25" s="22" t="n">
        <v>0.502565884431671</v>
      </c>
      <c r="I25" s="14" t="n">
        <v>327324.819564482</v>
      </c>
    </row>
    <row r="26" customFormat="false" ht="15" hidden="false" customHeight="true" outlineLevel="0" collapsed="false">
      <c r="F26" s="9" t="n">
        <v>21</v>
      </c>
      <c r="G26" s="14" t="n">
        <v>644358.536136225</v>
      </c>
      <c r="H26" s="22" t="n">
        <v>0.485570902832532</v>
      </c>
      <c r="I26" s="14" t="n">
        <v>312881.756139515</v>
      </c>
    </row>
    <row r="27" customFormat="false" ht="15" hidden="false" customHeight="true" outlineLevel="0" collapsed="false">
      <c r="D27" s="5" t="s">
        <v>4</v>
      </c>
      <c r="E27" s="5" t="s">
        <v>5</v>
      </c>
      <c r="F27" s="9" t="n">
        <v>22</v>
      </c>
      <c r="G27" s="14" t="n">
        <v>637483.63573039</v>
      </c>
      <c r="H27" s="22" t="n">
        <v>0.46915063075607</v>
      </c>
      <c r="I27" s="14" t="n">
        <v>299075.849799585</v>
      </c>
    </row>
    <row r="28" customFormat="false" ht="15" hidden="false" customHeight="true" outlineLevel="0" collapsed="false">
      <c r="D28" s="8" t="s">
        <v>252</v>
      </c>
      <c r="E28" s="10" t="n">
        <v>9529700</v>
      </c>
      <c r="F28" s="9" t="n">
        <v>23</v>
      </c>
      <c r="G28" s="14" t="n">
        <v>630681.797479058</v>
      </c>
      <c r="H28" s="22" t="n">
        <v>0.453285633580744</v>
      </c>
      <c r="I28" s="14" t="n">
        <v>285878.998158137</v>
      </c>
    </row>
    <row r="29" customFormat="false" ht="15" hidden="false" customHeight="true" outlineLevel="0" collapsed="false">
      <c r="D29" s="8" t="s">
        <v>253</v>
      </c>
      <c r="E29" s="10" t="n">
        <v>1715346</v>
      </c>
      <c r="F29" s="9" t="n">
        <v>24</v>
      </c>
      <c r="G29" s="14" t="n">
        <v>623952.24762918</v>
      </c>
      <c r="H29" s="22" t="n">
        <v>0.437957133894438</v>
      </c>
      <c r="I29" s="14" t="n">
        <v>273264.338058669</v>
      </c>
    </row>
    <row r="30" customFormat="false" ht="15" hidden="false" customHeight="true" outlineLevel="0" collapsed="false">
      <c r="D30" s="8" t="s">
        <v>27</v>
      </c>
      <c r="E30" s="11" t="n">
        <v>11.8</v>
      </c>
      <c r="F30" s="9" t="n">
        <v>25</v>
      </c>
      <c r="G30" s="14" t="n">
        <v>617294.220596552</v>
      </c>
      <c r="H30" s="22" t="n">
        <v>0.423146989269989</v>
      </c>
      <c r="I30" s="14" t="n">
        <v>261206.190939195</v>
      </c>
    </row>
    <row r="31" customFormat="false" ht="15" hidden="false" customHeight="true" outlineLevel="0" collapsed="false">
      <c r="D31" s="8" t="s">
        <v>254</v>
      </c>
      <c r="E31" s="11" t="n">
        <v>11.4</v>
      </c>
      <c r="F31" s="9" t="n">
        <v>26</v>
      </c>
      <c r="G31" s="14" t="n">
        <v>610706.958879813</v>
      </c>
      <c r="H31" s="22" t="n">
        <v>0.40883767079226</v>
      </c>
      <c r="I31" s="14" t="n">
        <v>249680.010605047</v>
      </c>
    </row>
    <row r="32" customFormat="false" ht="15" hidden="false" customHeight="true" outlineLevel="0" collapsed="false">
      <c r="D32" s="8" t="s">
        <v>255</v>
      </c>
      <c r="E32" s="11" t="n">
        <v>185.2</v>
      </c>
      <c r="F32" s="9" t="n">
        <v>27</v>
      </c>
      <c r="G32" s="14" t="n">
        <v>604189.712975349</v>
      </c>
      <c r="H32" s="22" t="n">
        <v>0.395012242311362</v>
      </c>
      <c r="I32" s="14" t="n">
        <v>238662.333303851</v>
      </c>
    </row>
    <row r="33" customFormat="false" ht="15" hidden="false" customHeight="true" outlineLevel="0" collapsed="false">
      <c r="F33" s="9" t="n">
        <v>28</v>
      </c>
      <c r="G33" s="14" t="n">
        <v>597741.741293087</v>
      </c>
      <c r="H33" s="22" t="n">
        <v>0.381654340397451</v>
      </c>
      <c r="I33" s="14" t="n">
        <v>228130.730001237</v>
      </c>
    </row>
    <row r="34" customFormat="false" ht="15" hidden="false" customHeight="true" outlineLevel="0" collapsed="false">
      <c r="F34" s="9" t="n">
        <v>29</v>
      </c>
      <c r="G34" s="14" t="n">
        <v>591362.310073172</v>
      </c>
      <c r="H34" s="22" t="n">
        <v>0.368748154973383</v>
      </c>
      <c r="I34" s="14" t="n">
        <v>218063.76076028</v>
      </c>
    </row>
    <row r="35" customFormat="false" ht="15" hidden="false" customHeight="true" outlineLevel="0" collapsed="false">
      <c r="F35" s="9" t="n">
        <v>30</v>
      </c>
      <c r="G35" s="14" t="n">
        <v>585050.693303527</v>
      </c>
      <c r="H35" s="22" t="n">
        <v>0.356278410602302</v>
      </c>
      <c r="I35" s="14" t="n">
        <v>208440.931131956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16"/>
    <col collapsed="false" customWidth="true" hidden="false" outlineLevel="0" max="5" min="4" style="1" width="14"/>
    <col collapsed="false" customWidth="true" hidden="false" outlineLevel="0" max="6" min="6" style="1" width="3"/>
    <col collapsed="false" customWidth="true" hidden="false" outlineLevel="0" max="7" min="7" style="1" width="18"/>
    <col collapsed="false" customWidth="true" hidden="false" outlineLevel="0" max="8" min="8" style="1" width="12"/>
    <col collapsed="false" customWidth="true" hidden="false" outlineLevel="0" max="9" min="9" style="1" width="14"/>
    <col collapsed="false" customWidth="true" hidden="false" outlineLevel="0" max="10" min="10" style="1" width="12"/>
  </cols>
  <sheetData>
    <row r="1" customFormat="false" ht="17.25" hidden="false" customHeight="true" outlineLevel="0" collapsed="false">
      <c r="A1" s="15" t="s">
        <v>256</v>
      </c>
    </row>
    <row r="3" customFormat="false" ht="15" hidden="false" customHeight="true" outlineLevel="0" collapsed="false">
      <c r="A3" s="4" t="s">
        <v>257</v>
      </c>
      <c r="G3" s="4" t="s">
        <v>258</v>
      </c>
    </row>
    <row r="5" customFormat="false" ht="15" hidden="false" customHeight="true" outlineLevel="0" collapsed="false">
      <c r="A5" s="16" t="s">
        <v>259</v>
      </c>
      <c r="G5" s="5" t="s">
        <v>7</v>
      </c>
      <c r="H5" s="5" t="s">
        <v>260</v>
      </c>
      <c r="I5" s="5" t="s">
        <v>261</v>
      </c>
      <c r="J5" s="5" t="s">
        <v>262</v>
      </c>
    </row>
    <row r="6" customFormat="false" ht="15" hidden="false" customHeight="true" outlineLevel="0" collapsed="false">
      <c r="G6" s="9" t="s">
        <v>235</v>
      </c>
      <c r="H6" s="9" t="s">
        <v>263</v>
      </c>
      <c r="I6" s="14" t="n">
        <v>-524133.5</v>
      </c>
      <c r="J6" s="32" t="n">
        <v>-0.055</v>
      </c>
    </row>
    <row r="7" customFormat="false" ht="15" hidden="false" customHeight="true" outlineLevel="0" collapsed="false">
      <c r="B7" s="5" t="s">
        <v>4</v>
      </c>
      <c r="C7" s="5" t="s">
        <v>5</v>
      </c>
      <c r="D7" s="5" t="s">
        <v>264</v>
      </c>
      <c r="G7" s="9" t="s">
        <v>235</v>
      </c>
      <c r="H7" s="9" t="s">
        <v>265</v>
      </c>
      <c r="I7" s="14" t="n">
        <v>571782</v>
      </c>
      <c r="J7" s="32" t="n">
        <v>0.06</v>
      </c>
    </row>
    <row r="8" customFormat="false" ht="15" hidden="false" customHeight="true" outlineLevel="0" collapsed="false">
      <c r="B8" s="8" t="s">
        <v>266</v>
      </c>
      <c r="C8" s="10" t="n">
        <v>9529700</v>
      </c>
      <c r="D8" s="8" t="s">
        <v>40</v>
      </c>
      <c r="G8" s="9" t="s">
        <v>267</v>
      </c>
      <c r="H8" s="9" t="s">
        <v>48</v>
      </c>
      <c r="I8" s="14" t="n">
        <v>381188</v>
      </c>
      <c r="J8" s="32" t="n">
        <v>0.04</v>
      </c>
    </row>
    <row r="9" customFormat="false" ht="15" hidden="false" customHeight="true" outlineLevel="0" collapsed="false">
      <c r="B9" s="8" t="s">
        <v>268</v>
      </c>
      <c r="C9" s="10" t="n">
        <v>10339724.5</v>
      </c>
      <c r="D9" s="14" t="n">
        <f aca="false">810024.5</f>
        <v>810024.5</v>
      </c>
      <c r="G9" s="9" t="s">
        <v>267</v>
      </c>
      <c r="H9" s="9" t="s">
        <v>269</v>
      </c>
      <c r="I9" s="14" t="n">
        <v>-362128.6</v>
      </c>
      <c r="J9" s="32" t="n">
        <v>-0.038</v>
      </c>
    </row>
    <row r="10" customFormat="false" ht="15" hidden="false" customHeight="true" outlineLevel="0" collapsed="false">
      <c r="B10" s="8" t="s">
        <v>25</v>
      </c>
      <c r="C10" s="10" t="n">
        <f aca="false">C9-C8</f>
        <v>810024.5</v>
      </c>
      <c r="D10" s="13" t="n">
        <f aca="false">C10/C8</f>
        <v>0.085</v>
      </c>
      <c r="G10" s="9" t="s">
        <v>270</v>
      </c>
      <c r="H10" s="9" t="s">
        <v>271</v>
      </c>
      <c r="I10" s="14" t="n">
        <v>238242.5</v>
      </c>
      <c r="J10" s="32" t="n">
        <v>0.025</v>
      </c>
    </row>
    <row r="11" customFormat="false" ht="15" hidden="false" customHeight="true" outlineLevel="0" collapsed="false">
      <c r="B11" s="8" t="s">
        <v>272</v>
      </c>
      <c r="C11" s="10" t="n">
        <v>9910888</v>
      </c>
      <c r="D11" s="14" t="n">
        <f aca="false">C11-C8</f>
        <v>381188</v>
      </c>
      <c r="G11" s="9" t="s">
        <v>270</v>
      </c>
      <c r="H11" s="9" t="s">
        <v>273</v>
      </c>
      <c r="I11" s="14" t="n">
        <v>-228712.8</v>
      </c>
      <c r="J11" s="32" t="n">
        <v>-0.024</v>
      </c>
    </row>
    <row r="12" customFormat="false" ht="15" hidden="false" customHeight="true" outlineLevel="0" collapsed="false">
      <c r="B12" s="8" t="s">
        <v>274</v>
      </c>
      <c r="C12" s="10" t="n">
        <v>10816209.5</v>
      </c>
      <c r="D12" s="14" t="n">
        <f aca="false">C12-C8</f>
        <v>1286509.5</v>
      </c>
      <c r="G12" s="9" t="s">
        <v>275</v>
      </c>
      <c r="H12" s="9" t="s">
        <v>271</v>
      </c>
      <c r="I12" s="14" t="n">
        <v>47648.5</v>
      </c>
      <c r="J12" s="32" t="n">
        <v>0.005</v>
      </c>
    </row>
    <row r="13" customFormat="false" ht="15" hidden="false" customHeight="true" outlineLevel="0" collapsed="false">
      <c r="B13" s="8" t="s">
        <v>276</v>
      </c>
      <c r="C13" s="10" t="n">
        <v>8957918</v>
      </c>
      <c r="D13" s="14" t="n">
        <f aca="false">C13-C8</f>
        <v>-571782</v>
      </c>
    </row>
    <row r="16" customFormat="false" ht="15" hidden="false" customHeight="true" outlineLevel="0" collapsed="false">
      <c r="A16" s="4" t="s">
        <v>277</v>
      </c>
    </row>
    <row r="18" customFormat="false" ht="27.75" hidden="false" customHeight="true" outlineLevel="0" collapsed="false">
      <c r="B18" s="5" t="s">
        <v>33</v>
      </c>
      <c r="C18" s="5" t="s">
        <v>278</v>
      </c>
      <c r="D18" s="5" t="s">
        <v>233</v>
      </c>
      <c r="E18" s="5" t="s">
        <v>279</v>
      </c>
    </row>
    <row r="19" customFormat="false" ht="15" hidden="false" customHeight="true" outlineLevel="0" collapsed="false">
      <c r="B19" s="9" t="n">
        <v>1</v>
      </c>
      <c r="C19" s="14" t="n">
        <v>810024.5</v>
      </c>
      <c r="D19" s="22" t="n">
        <v>0.966183574879227</v>
      </c>
      <c r="E19" s="14" t="n">
        <v>782632.367149759</v>
      </c>
    </row>
    <row r="20" customFormat="false" ht="15" hidden="false" customHeight="true" outlineLevel="0" collapsed="false">
      <c r="B20" s="9" t="n">
        <v>2</v>
      </c>
      <c r="C20" s="14" t="n">
        <v>753322.785</v>
      </c>
      <c r="D20" s="22" t="n">
        <v>0.933510700366403</v>
      </c>
      <c r="E20" s="14" t="n">
        <v>703234.880627319</v>
      </c>
    </row>
    <row r="21" customFormat="false" ht="15" hidden="false" customHeight="true" outlineLevel="0" collapsed="false">
      <c r="B21" s="9" t="n">
        <v>3</v>
      </c>
      <c r="C21" s="14" t="n">
        <v>700590.19005</v>
      </c>
      <c r="D21" s="22" t="n">
        <v>0.901942705668022</v>
      </c>
      <c r="E21" s="14" t="n">
        <v>631892.211578171</v>
      </c>
    </row>
    <row r="22" customFormat="false" ht="15" hidden="false" customHeight="true" outlineLevel="0" collapsed="false">
      <c r="B22" s="9" t="n">
        <v>4</v>
      </c>
      <c r="C22" s="14" t="n">
        <v>651548.8767465</v>
      </c>
      <c r="D22" s="22" t="n">
        <v>0.871442227698572</v>
      </c>
      <c r="E22" s="14" t="n">
        <v>567787.204606473</v>
      </c>
    </row>
    <row r="23" customFormat="false" ht="15" hidden="false" customHeight="true" outlineLevel="0" collapsed="false">
      <c r="B23" s="9" t="n">
        <v>5</v>
      </c>
      <c r="C23" s="14" t="n">
        <v>605940.455374245</v>
      </c>
      <c r="D23" s="22" t="n">
        <v>0.841973166858524</v>
      </c>
      <c r="E23" s="14" t="n">
        <v>510185.60413915</v>
      </c>
    </row>
    <row r="24" customFormat="false" ht="15" hidden="false" customHeight="true" outlineLevel="0" collapsed="false">
      <c r="B24" s="9" t="n">
        <v>6</v>
      </c>
      <c r="C24" s="14" t="n">
        <v>563524.623498048</v>
      </c>
      <c r="D24" s="22" t="n">
        <v>0.813500644307753</v>
      </c>
      <c r="E24" s="14" t="n">
        <v>458427.644298946</v>
      </c>
    </row>
    <row r="25" customFormat="false" ht="15" hidden="false" customHeight="true" outlineLevel="0" collapsed="false">
      <c r="B25" s="9" t="n">
        <v>7</v>
      </c>
      <c r="C25" s="14" t="n">
        <v>524077.899853185</v>
      </c>
      <c r="D25" s="22" t="n">
        <v>0.785990960683819</v>
      </c>
      <c r="E25" s="14" t="n">
        <v>411920.491978763</v>
      </c>
    </row>
    <row r="26" customFormat="false" ht="15" hidden="false" customHeight="true" outlineLevel="0" collapsed="false">
      <c r="B26" s="9" t="n">
        <v>8</v>
      </c>
      <c r="C26" s="14" t="n">
        <v>487392.446863462</v>
      </c>
      <c r="D26" s="22" t="n">
        <v>0.759411556216251</v>
      </c>
      <c r="E26" s="14" t="n">
        <v>370131.456560628</v>
      </c>
    </row>
    <row r="27" customFormat="false" ht="15" hidden="false" customHeight="true" outlineLevel="0" collapsed="false">
      <c r="B27" s="9" t="n">
        <v>9</v>
      </c>
      <c r="C27" s="14" t="n">
        <v>453274.97558302</v>
      </c>
      <c r="D27" s="22" t="n">
        <v>0.733730972189614</v>
      </c>
      <c r="E27" s="14" t="n">
        <v>332581.888503753</v>
      </c>
    </row>
    <row r="28" customFormat="false" ht="15" hidden="false" customHeight="true" outlineLevel="0" collapsed="false">
      <c r="B28" s="9" t="n">
        <v>10</v>
      </c>
      <c r="C28" s="14" t="n">
        <v>421545.727292208</v>
      </c>
      <c r="D28" s="22" t="n">
        <v>0.708918813709772</v>
      </c>
      <c r="E28" s="14" t="n">
        <v>298841.696916415</v>
      </c>
    </row>
    <row r="29" customFormat="false" ht="15" hidden="false" customHeight="true" outlineLevel="0" collapsed="false">
      <c r="B29" s="9" t="n">
        <v>11</v>
      </c>
      <c r="C29" s="14" t="n">
        <v>392037.526381754</v>
      </c>
      <c r="D29" s="22" t="n">
        <v>0.684945713729249</v>
      </c>
      <c r="E29" s="14" t="n">
        <v>268524.423316199</v>
      </c>
    </row>
    <row r="30" customFormat="false" ht="15" hidden="false" customHeight="true" outlineLevel="0" collapsed="false">
      <c r="B30" s="9" t="n">
        <v>12</v>
      </c>
      <c r="C30" s="14" t="n">
        <v>364594.899535031</v>
      </c>
      <c r="D30" s="22" t="n">
        <v>0.661783298289129</v>
      </c>
      <c r="E30" s="14" t="n">
        <v>241282.815153686</v>
      </c>
    </row>
    <row r="31" customFormat="false" ht="15" hidden="false" customHeight="true" outlineLevel="0" collapsed="false">
      <c r="B31" s="9" t="n">
        <v>13</v>
      </c>
      <c r="C31" s="14" t="n">
        <v>339073.256567579</v>
      </c>
      <c r="D31" s="22" t="n">
        <v>0.639404152936357</v>
      </c>
      <c r="E31" s="14" t="n">
        <v>216804.848398965</v>
      </c>
    </row>
    <row r="32" customFormat="false" ht="15" hidden="false" customHeight="true" outlineLevel="0" collapsed="false">
      <c r="B32" s="9" t="n">
        <v>14</v>
      </c>
      <c r="C32" s="14" t="n">
        <v>315338.128607848</v>
      </c>
      <c r="D32" s="22" t="n">
        <v>0.617781790276673</v>
      </c>
      <c r="E32" s="14" t="n">
        <v>194810.153633852</v>
      </c>
    </row>
    <row r="33" customFormat="false" ht="15" hidden="false" customHeight="true" outlineLevel="0" collapsed="false">
      <c r="B33" s="9" t="n">
        <v>15</v>
      </c>
      <c r="C33" s="14" t="n">
        <v>293264.459605299</v>
      </c>
      <c r="D33" s="22" t="n">
        <v>0.596890618624805</v>
      </c>
      <c r="E33" s="14" t="n">
        <v>175046.804714476</v>
      </c>
    </row>
    <row r="35" customFormat="false" ht="15" hidden="false" customHeight="true" outlineLevel="0" collapsed="false">
      <c r="B35" s="6" t="s">
        <v>280</v>
      </c>
      <c r="C35" s="10" t="n">
        <f aca="false">SUM(E19:E33)</f>
        <v>6164104.49157656</v>
      </c>
    </row>
    <row r="36" customFormat="false" ht="15" hidden="false" customHeight="true" outlineLevel="0" collapsed="false">
      <c r="B36" s="6" t="s">
        <v>281</v>
      </c>
      <c r="C36" s="31" t="n">
        <v>0.06</v>
      </c>
    </row>
    <row r="37" customFormat="false" ht="15" hidden="false" customHeight="true" outlineLevel="0" collapsed="false">
      <c r="B37" s="6" t="s">
        <v>282</v>
      </c>
      <c r="C37" s="10" t="n">
        <f aca="false">C35*C36</f>
        <v>369846.269494593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4"/>
    <col collapsed="false" customWidth="true" hidden="false" outlineLevel="0" max="3" min="3" style="1" width="3"/>
    <col collapsed="false" customWidth="true" hidden="false" outlineLevel="0" max="4" min="4" style="1" width="12"/>
    <col collapsed="false" customWidth="true" hidden="false" outlineLevel="0" max="6" min="5" style="1" width="14"/>
    <col collapsed="false" customWidth="true" hidden="false" outlineLevel="0" max="7" min="7" style="1" width="3"/>
    <col collapsed="false" customWidth="true" hidden="false" outlineLevel="0" max="8" min="8" style="1" width="8"/>
    <col collapsed="false" customWidth="true" hidden="false" outlineLevel="0" max="18" min="9" style="1" width="10"/>
  </cols>
  <sheetData>
    <row r="1" customFormat="false" ht="17.25" hidden="false" customHeight="true" outlineLevel="0" collapsed="false">
      <c r="A1" s="15" t="s">
        <v>283</v>
      </c>
    </row>
    <row r="3" customFormat="false" ht="15" hidden="false" customHeight="true" outlineLevel="0" collapsed="false">
      <c r="A3" s="4" t="s">
        <v>284</v>
      </c>
      <c r="H3" s="4" t="s">
        <v>285</v>
      </c>
    </row>
    <row r="5" customFormat="false" ht="15" hidden="false" customHeight="true" outlineLevel="0" collapsed="false">
      <c r="A5" s="5" t="s">
        <v>7</v>
      </c>
      <c r="B5" s="5" t="s">
        <v>5</v>
      </c>
      <c r="H5" s="5" t="s">
        <v>33</v>
      </c>
      <c r="I5" s="5" t="s">
        <v>286</v>
      </c>
      <c r="J5" s="5" t="s">
        <v>287</v>
      </c>
      <c r="K5" s="5" t="s">
        <v>288</v>
      </c>
      <c r="L5" s="5" t="s">
        <v>289</v>
      </c>
      <c r="M5" s="5" t="s">
        <v>290</v>
      </c>
      <c r="N5" s="5" t="s">
        <v>291</v>
      </c>
      <c r="O5" s="5" t="s">
        <v>292</v>
      </c>
      <c r="P5" s="5" t="s">
        <v>293</v>
      </c>
      <c r="Q5" s="5" t="s">
        <v>294</v>
      </c>
      <c r="R5" s="5" t="s">
        <v>295</v>
      </c>
    </row>
    <row r="6" customFormat="false" ht="15" hidden="false" customHeight="true" outlineLevel="0" collapsed="false">
      <c r="A6" s="8" t="s">
        <v>296</v>
      </c>
      <c r="B6" s="21" t="n">
        <v>10000</v>
      </c>
      <c r="H6" s="8" t="n">
        <v>2023</v>
      </c>
      <c r="I6" s="27" t="n">
        <v>0</v>
      </c>
      <c r="J6" s="27" t="n">
        <v>0</v>
      </c>
      <c r="K6" s="27" t="n">
        <v>0</v>
      </c>
      <c r="L6" s="27" t="n">
        <v>0</v>
      </c>
      <c r="M6" s="27" t="n">
        <v>0</v>
      </c>
      <c r="N6" s="27" t="n">
        <v>0</v>
      </c>
      <c r="O6" s="27" t="n">
        <v>0</v>
      </c>
      <c r="P6" s="27" t="n">
        <v>0</v>
      </c>
      <c r="Q6" s="27" t="n">
        <v>0</v>
      </c>
      <c r="R6" s="27" t="n">
        <v>0</v>
      </c>
    </row>
    <row r="7" customFormat="false" ht="15" hidden="false" customHeight="true" outlineLevel="0" collapsed="false">
      <c r="A7" s="8" t="s">
        <v>21</v>
      </c>
      <c r="B7" s="21" t="n">
        <v>50</v>
      </c>
      <c r="H7" s="8" t="n">
        <v>2024</v>
      </c>
      <c r="I7" s="27" t="n">
        <v>-0.790394301638652</v>
      </c>
      <c r="J7" s="27" t="n">
        <v>-0.866591716140542</v>
      </c>
      <c r="K7" s="27" t="n">
        <v>-0.772277375427917</v>
      </c>
      <c r="L7" s="27" t="n">
        <v>-0.667236417231037</v>
      </c>
      <c r="M7" s="27" t="n">
        <v>-0.8780984049668</v>
      </c>
      <c r="N7" s="27" t="n">
        <v>-0.878096434833902</v>
      </c>
      <c r="O7" s="27" t="n">
        <v>-0.660494462139113</v>
      </c>
      <c r="P7" s="27" t="n">
        <v>-0.757907832501651</v>
      </c>
      <c r="Q7" s="27" t="n">
        <v>-0.906336926312194</v>
      </c>
      <c r="R7" s="27" t="n">
        <v>-0.784892794769684</v>
      </c>
    </row>
    <row r="8" customFormat="false" ht="15" hidden="false" customHeight="true" outlineLevel="0" collapsed="false">
      <c r="A8" s="8" t="s">
        <v>297</v>
      </c>
      <c r="B8" s="21" t="s">
        <v>8</v>
      </c>
      <c r="H8" s="8" t="n">
        <v>2025</v>
      </c>
      <c r="I8" s="27" t="n">
        <v>-1.77864459034628</v>
      </c>
      <c r="J8" s="27" t="n">
        <v>-1.77903696006797</v>
      </c>
      <c r="K8" s="27" t="n">
        <v>-1.65893764087625</v>
      </c>
      <c r="L8" s="27" t="n">
        <v>-2.02469442447387</v>
      </c>
      <c r="M8" s="27" t="n">
        <v>-1.9927282631263</v>
      </c>
      <c r="N8" s="27" t="n">
        <v>-1.7954233579767</v>
      </c>
      <c r="O8" s="27" t="n">
        <v>-1.87188314081246</v>
      </c>
      <c r="P8" s="27" t="n">
        <v>-1.6466704592365</v>
      </c>
      <c r="Q8" s="27" t="n">
        <v>-1.85409679550761</v>
      </c>
      <c r="R8" s="27" t="n">
        <v>-1.93967588583417</v>
      </c>
    </row>
    <row r="9" customFormat="false" ht="15" hidden="false" customHeight="true" outlineLevel="0" collapsed="false">
      <c r="A9" s="8" t="s">
        <v>298</v>
      </c>
      <c r="B9" s="21" t="s">
        <v>299</v>
      </c>
      <c r="H9" s="8" t="n">
        <v>2026</v>
      </c>
      <c r="I9" s="27" t="n">
        <v>-2.24537062394125</v>
      </c>
      <c r="J9" s="27" t="n">
        <v>-2.59692672283051</v>
      </c>
      <c r="K9" s="27" t="n">
        <v>-2.53596452622439</v>
      </c>
      <c r="L9" s="27" t="n">
        <v>-2.8461283495816</v>
      </c>
      <c r="M9" s="27" t="n">
        <v>-2.66314782451685</v>
      </c>
      <c r="N9" s="27" t="n">
        <v>-2.52694517266985</v>
      </c>
      <c r="O9" s="27" t="n">
        <v>-2.78922952263371</v>
      </c>
      <c r="P9" s="27" t="n">
        <v>-2.47191263327068</v>
      </c>
      <c r="Q9" s="27" t="n">
        <v>-2.67484040735172</v>
      </c>
      <c r="R9" s="27" t="n">
        <v>-2.61062740738707</v>
      </c>
    </row>
    <row r="10" customFormat="false" ht="15" hidden="false" customHeight="true" outlineLevel="0" collapsed="false">
      <c r="A10" s="8" t="s">
        <v>300</v>
      </c>
      <c r="B10" s="21" t="n">
        <v>-0.15</v>
      </c>
      <c r="H10" s="8" t="n">
        <v>2027</v>
      </c>
      <c r="I10" s="27" t="n">
        <v>-3.54440958693506</v>
      </c>
      <c r="J10" s="27" t="n">
        <v>-2.95545323571786</v>
      </c>
      <c r="K10" s="27" t="n">
        <v>-3.4032393339371</v>
      </c>
      <c r="L10" s="27" t="n">
        <v>-3.65385062294942</v>
      </c>
      <c r="M10" s="27" t="n">
        <v>-3.20258922109524</v>
      </c>
      <c r="N10" s="27" t="n">
        <v>-3.69300247599305</v>
      </c>
      <c r="O10" s="27" t="n">
        <v>-3.34987273719886</v>
      </c>
      <c r="P10" s="27" t="n">
        <v>-3.87032082973115</v>
      </c>
      <c r="Q10" s="27" t="n">
        <v>-3.71876465173562</v>
      </c>
      <c r="R10" s="27" t="n">
        <v>-3.35275330339141</v>
      </c>
    </row>
    <row r="11" customFormat="false" ht="15" hidden="false" customHeight="true" outlineLevel="0" collapsed="false">
      <c r="H11" s="8" t="n">
        <v>2028</v>
      </c>
      <c r="I11" s="27" t="n">
        <v>-4.05184862336222</v>
      </c>
      <c r="J11" s="27" t="n">
        <v>-4.20401706488863</v>
      </c>
      <c r="K11" s="27" t="n">
        <v>-4.28103169050814</v>
      </c>
      <c r="L11" s="27" t="n">
        <v>-4.33079459979369</v>
      </c>
      <c r="M11" s="27" t="n">
        <v>-4.64672908120278</v>
      </c>
      <c r="N11" s="27" t="n">
        <v>-4.44315446998161</v>
      </c>
      <c r="O11" s="27" t="n">
        <v>-4.37360235259257</v>
      </c>
      <c r="P11" s="27" t="n">
        <v>-3.96634434099783</v>
      </c>
      <c r="Q11" s="27" t="n">
        <v>-4.15779753754553</v>
      </c>
      <c r="R11" s="27" t="n">
        <v>-4.72307331613434</v>
      </c>
    </row>
    <row r="12" customFormat="false" ht="15" hidden="false" customHeight="true" outlineLevel="0" collapsed="false">
      <c r="H12" s="8" t="n">
        <v>2029</v>
      </c>
      <c r="I12" s="27" t="n">
        <v>-5.00473915694004</v>
      </c>
      <c r="J12" s="27" t="n">
        <v>-5.21319061152088</v>
      </c>
      <c r="K12" s="27" t="n">
        <v>-5.29897361956965</v>
      </c>
      <c r="L12" s="27" t="n">
        <v>-4.92020462454967</v>
      </c>
      <c r="M12" s="27" t="n">
        <v>-4.79694926937982</v>
      </c>
      <c r="N12" s="27" t="n">
        <v>-4.82626066806804</v>
      </c>
      <c r="O12" s="27" t="n">
        <v>-5.34667856581173</v>
      </c>
      <c r="P12" s="27" t="n">
        <v>-5.1908895051587</v>
      </c>
      <c r="Q12" s="27" t="n">
        <v>-5.00262883471414</v>
      </c>
      <c r="R12" s="27" t="n">
        <v>-4.813249466099</v>
      </c>
    </row>
    <row r="13" customFormat="false" ht="15" hidden="false" customHeight="true" outlineLevel="0" collapsed="false">
      <c r="A13" s="4" t="s">
        <v>301</v>
      </c>
      <c r="D13" s="4" t="s">
        <v>302</v>
      </c>
      <c r="H13" s="8" t="n">
        <v>2030</v>
      </c>
      <c r="I13" s="27" t="n">
        <v>-6.10213310416091</v>
      </c>
      <c r="J13" s="27" t="n">
        <v>-6.00894489771031</v>
      </c>
      <c r="K13" s="27" t="n">
        <v>-6.30125046495437</v>
      </c>
      <c r="L13" s="27" t="n">
        <v>-6.32978382927587</v>
      </c>
      <c r="M13" s="27" t="n">
        <v>-5.69203104881521</v>
      </c>
      <c r="N13" s="27" t="n">
        <v>-5.51940713995486</v>
      </c>
      <c r="O13" s="27" t="n">
        <v>-5.97286250482973</v>
      </c>
      <c r="P13" s="27" t="n">
        <v>-5.63138818236469</v>
      </c>
      <c r="Q13" s="27" t="n">
        <v>-5.83518412151225</v>
      </c>
      <c r="R13" s="27" t="n">
        <v>-6.15481917238482</v>
      </c>
    </row>
    <row r="14" customFormat="false" ht="15" hidden="false" customHeight="true" outlineLevel="0" collapsed="false">
      <c r="H14" s="8" t="n">
        <v>2031</v>
      </c>
      <c r="I14" s="27" t="n">
        <v>-6.67733826399391</v>
      </c>
      <c r="J14" s="27" t="n">
        <v>-6.27797307878674</v>
      </c>
      <c r="K14" s="27" t="n">
        <v>-6.8121597608949</v>
      </c>
      <c r="L14" s="27" t="n">
        <v>-6.26894233320004</v>
      </c>
      <c r="M14" s="27" t="n">
        <v>-7.68917097347942</v>
      </c>
      <c r="N14" s="27" t="n">
        <v>-6.5210370395274</v>
      </c>
      <c r="O14" s="27" t="n">
        <v>-6.77045524532786</v>
      </c>
      <c r="P14" s="27" t="n">
        <v>-6.90148646006674</v>
      </c>
      <c r="Q14" s="27" t="n">
        <v>-6.76885535967911</v>
      </c>
      <c r="R14" s="27" t="n">
        <v>-7.47460325964314</v>
      </c>
    </row>
    <row r="15" customFormat="false" ht="15" hidden="false" customHeight="true" outlineLevel="0" collapsed="false">
      <c r="A15" s="5" t="s">
        <v>303</v>
      </c>
      <c r="B15" s="5" t="s">
        <v>5</v>
      </c>
      <c r="D15" s="5" t="s">
        <v>304</v>
      </c>
      <c r="E15" s="5" t="s">
        <v>305</v>
      </c>
      <c r="F15" s="5" t="s">
        <v>306</v>
      </c>
      <c r="H15" s="8" t="n">
        <v>2032</v>
      </c>
      <c r="I15" s="27" t="n">
        <v>-7.7290818796215</v>
      </c>
      <c r="J15" s="27" t="n">
        <v>-7.52143947425577</v>
      </c>
      <c r="K15" s="27" t="n">
        <v>-7.11795814389305</v>
      </c>
      <c r="L15" s="27" t="n">
        <v>-7.83657727857851</v>
      </c>
      <c r="M15" s="27" t="n">
        <v>-7.94105769704155</v>
      </c>
      <c r="N15" s="27" t="n">
        <v>-7.83063253569043</v>
      </c>
      <c r="O15" s="27" t="n">
        <v>-7.32045523762725</v>
      </c>
      <c r="P15" s="27" t="n">
        <v>-7.53164960052251</v>
      </c>
      <c r="Q15" s="27" t="n">
        <v>-7.84071367335613</v>
      </c>
      <c r="R15" s="27" t="n">
        <v>-7.46522372407919</v>
      </c>
    </row>
    <row r="16" customFormat="false" ht="15" hidden="false" customHeight="true" outlineLevel="0" collapsed="false">
      <c r="A16" s="8" t="s">
        <v>307</v>
      </c>
      <c r="B16" s="10" t="n">
        <v>9529700</v>
      </c>
      <c r="D16" s="9" t="s">
        <v>308</v>
      </c>
      <c r="E16" s="14" t="n">
        <v>7433166</v>
      </c>
      <c r="F16" s="14" t="n">
        <v>-2096534</v>
      </c>
      <c r="H16" s="8" t="n">
        <v>2033</v>
      </c>
      <c r="I16" s="27" t="n">
        <v>-8.46316166012714</v>
      </c>
      <c r="J16" s="27" t="n">
        <v>-8.13242507029646</v>
      </c>
      <c r="K16" s="27" t="n">
        <v>-8.76641041780245</v>
      </c>
      <c r="L16" s="27" t="n">
        <v>-8.62433904235227</v>
      </c>
      <c r="M16" s="27" t="n">
        <v>-8.64879458236237</v>
      </c>
      <c r="N16" s="27" t="n">
        <v>-9.05536487509608</v>
      </c>
      <c r="O16" s="27" t="n">
        <v>-8.3876302555739</v>
      </c>
      <c r="P16" s="27" t="n">
        <v>-8.40093648936596</v>
      </c>
      <c r="Q16" s="27" t="n">
        <v>-8.4980595796352</v>
      </c>
      <c r="R16" s="27" t="n">
        <v>-8.58901955814822</v>
      </c>
    </row>
    <row r="17" customFormat="false" ht="15" hidden="false" customHeight="true" outlineLevel="0" collapsed="false">
      <c r="A17" s="8" t="s">
        <v>309</v>
      </c>
      <c r="B17" s="10" t="n">
        <v>810024.5</v>
      </c>
      <c r="D17" s="9" t="s">
        <v>310</v>
      </c>
      <c r="E17" s="14" t="n">
        <v>8386136</v>
      </c>
      <c r="F17" s="14" t="n">
        <v>-1143564</v>
      </c>
      <c r="H17" s="8" t="n">
        <v>2034</v>
      </c>
      <c r="I17" s="27" t="n">
        <v>-9.91331044287538</v>
      </c>
      <c r="J17" s="27" t="n">
        <v>-9.51741472465168</v>
      </c>
      <c r="K17" s="27" t="n">
        <v>-9.48639865538328</v>
      </c>
      <c r="L17" s="27" t="n">
        <v>-9.66930232158069</v>
      </c>
      <c r="M17" s="27" t="n">
        <v>-9.41419090275699</v>
      </c>
      <c r="N17" s="27" t="n">
        <v>-9.18918978940695</v>
      </c>
      <c r="O17" s="27" t="n">
        <v>-8.59930748969916</v>
      </c>
      <c r="P17" s="27" t="n">
        <v>-9.28051890777391</v>
      </c>
      <c r="Q17" s="27" t="n">
        <v>-9.24749623872358</v>
      </c>
      <c r="R17" s="27" t="n">
        <v>-9.37962910037249</v>
      </c>
    </row>
    <row r="18" customFormat="false" ht="15" hidden="false" customHeight="true" outlineLevel="0" collapsed="false">
      <c r="A18" s="8" t="s">
        <v>311</v>
      </c>
      <c r="B18" s="33" t="n">
        <v>0.085</v>
      </c>
      <c r="D18" s="9" t="s">
        <v>312</v>
      </c>
      <c r="E18" s="14" t="n">
        <v>8767324</v>
      </c>
      <c r="F18" s="14" t="n">
        <v>-762376</v>
      </c>
      <c r="H18" s="8" t="n">
        <v>2035</v>
      </c>
      <c r="I18" s="27" t="n">
        <v>-10.9976182159197</v>
      </c>
      <c r="J18" s="27" t="n">
        <v>-10.2110216110521</v>
      </c>
      <c r="K18" s="27" t="n">
        <v>-10.1749627718956</v>
      </c>
      <c r="L18" s="27" t="n">
        <v>-9.17604948235973</v>
      </c>
      <c r="M18" s="27" t="n">
        <v>-10.2799629514545</v>
      </c>
      <c r="N18" s="27" t="n">
        <v>-10.0746491237258</v>
      </c>
      <c r="O18" s="27" t="n">
        <v>-10.2144294117</v>
      </c>
      <c r="P18" s="27" t="n">
        <v>-10.6858103373233</v>
      </c>
      <c r="Q18" s="27" t="n">
        <v>-9.72493747709067</v>
      </c>
      <c r="R18" s="27" t="n">
        <v>-9.88742730803932</v>
      </c>
    </row>
    <row r="19" customFormat="false" ht="15" hidden="false" customHeight="true" outlineLevel="0" collapsed="false">
      <c r="A19" s="8" t="s">
        <v>313</v>
      </c>
      <c r="B19" s="10" t="n">
        <v>8386136</v>
      </c>
      <c r="D19" s="9" t="s">
        <v>314</v>
      </c>
      <c r="E19" s="14" t="n">
        <v>9148512</v>
      </c>
      <c r="F19" s="14" t="n">
        <v>-381188</v>
      </c>
      <c r="H19" s="8" t="n">
        <v>2036</v>
      </c>
      <c r="I19" s="27" t="n">
        <v>-10.7077472505287</v>
      </c>
      <c r="J19" s="27" t="n">
        <v>-11.4434611717031</v>
      </c>
      <c r="K19" s="27" t="n">
        <v>-10.4430583819589</v>
      </c>
      <c r="L19" s="27" t="n">
        <v>-11.6565335064954</v>
      </c>
      <c r="M19" s="27" t="n">
        <v>-10.796086798832</v>
      </c>
      <c r="N19" s="27" t="n">
        <v>-10.1022639909416</v>
      </c>
      <c r="O19" s="27" t="n">
        <v>-11.4785715412562</v>
      </c>
      <c r="P19" s="27" t="n">
        <v>-11.2950178601514</v>
      </c>
      <c r="Q19" s="27" t="n">
        <v>-11.0068842272208</v>
      </c>
      <c r="R19" s="27" t="n">
        <v>-11.2678368744237</v>
      </c>
    </row>
    <row r="20" customFormat="false" ht="15" hidden="false" customHeight="true" outlineLevel="0" collapsed="false">
      <c r="A20" s="8" t="s">
        <v>315</v>
      </c>
      <c r="B20" s="10" t="n">
        <v>9482051.5</v>
      </c>
      <c r="D20" s="9" t="s">
        <v>316</v>
      </c>
      <c r="E20" s="14" t="n">
        <v>9482051.5</v>
      </c>
      <c r="F20" s="14" t="n">
        <v>-47648.5</v>
      </c>
      <c r="H20" s="8" t="n">
        <v>2037</v>
      </c>
      <c r="I20" s="27" t="n">
        <v>-12.5962461537499</v>
      </c>
      <c r="J20" s="27" t="n">
        <v>-11.8692153006629</v>
      </c>
      <c r="K20" s="27" t="n">
        <v>-12.3769731844953</v>
      </c>
      <c r="L20" s="27" t="n">
        <v>-11.6873575260312</v>
      </c>
      <c r="M20" s="27" t="n">
        <v>-12.312820457312</v>
      </c>
      <c r="N20" s="27" t="n">
        <v>-11.2040811781341</v>
      </c>
      <c r="O20" s="27" t="n">
        <v>-12.2516798560382</v>
      </c>
      <c r="P20" s="27" t="n">
        <v>-12.0446052621328</v>
      </c>
      <c r="Q20" s="27" t="n">
        <v>-11.5347316753233</v>
      </c>
      <c r="R20" s="27" t="n">
        <v>-12.4526567074042</v>
      </c>
    </row>
    <row r="21" customFormat="false" ht="15" hidden="false" customHeight="true" outlineLevel="0" collapsed="false">
      <c r="A21" s="8" t="s">
        <v>317</v>
      </c>
      <c r="B21" s="10" t="n">
        <v>10863858</v>
      </c>
      <c r="D21" s="9" t="s">
        <v>318</v>
      </c>
      <c r="E21" s="14" t="n">
        <v>9910888</v>
      </c>
      <c r="F21" s="14" t="n">
        <v>381188</v>
      </c>
      <c r="H21" s="8" t="n">
        <v>2038</v>
      </c>
      <c r="I21" s="27" t="n">
        <v>-12.6442861753619</v>
      </c>
      <c r="J21" s="27" t="n">
        <v>-12.1424949457858</v>
      </c>
      <c r="K21" s="27" t="n">
        <v>-13.4970906956116</v>
      </c>
      <c r="L21" s="27" t="n">
        <v>-12.664189936891</v>
      </c>
      <c r="M21" s="27" t="n">
        <v>-12.6292173919092</v>
      </c>
      <c r="N21" s="27" t="n">
        <v>-12.3866415645507</v>
      </c>
      <c r="O21" s="27" t="n">
        <v>-13.3248827403972</v>
      </c>
      <c r="P21" s="27" t="n">
        <v>-13.3636927766238</v>
      </c>
      <c r="Q21" s="27" t="n">
        <v>-12.5074234810407</v>
      </c>
      <c r="R21" s="27" t="n">
        <v>-12.6119739967787</v>
      </c>
    </row>
    <row r="22" customFormat="false" ht="15" hidden="false" customHeight="true" outlineLevel="0" collapsed="false">
      <c r="A22" s="8" t="s">
        <v>319</v>
      </c>
      <c r="B22" s="10" t="n">
        <v>11530937</v>
      </c>
      <c r="D22" s="9" t="s">
        <v>320</v>
      </c>
      <c r="E22" s="14" t="n">
        <v>10387373</v>
      </c>
      <c r="F22" s="14" t="n">
        <v>857673</v>
      </c>
      <c r="H22" s="8" t="n">
        <v>2039</v>
      </c>
      <c r="I22" s="27" t="n">
        <v>-13.479763431834</v>
      </c>
      <c r="J22" s="27" t="n">
        <v>-13.4337048594415</v>
      </c>
      <c r="K22" s="27" t="n">
        <v>-13.9264118663577</v>
      </c>
      <c r="L22" s="27" t="n">
        <v>-13.4885182253627</v>
      </c>
      <c r="M22" s="27" t="n">
        <v>-13.4593252128166</v>
      </c>
      <c r="N22" s="27" t="n">
        <v>-13.9428886806527</v>
      </c>
      <c r="O22" s="27" t="n">
        <v>-12.7044282346505</v>
      </c>
      <c r="P22" s="27" t="n">
        <v>-13.3725601979623</v>
      </c>
      <c r="Q22" s="27" t="n">
        <v>-14.1718256786573</v>
      </c>
      <c r="R22" s="27" t="n">
        <v>-13.2848542678558</v>
      </c>
    </row>
    <row r="23" customFormat="false" ht="15" hidden="false" customHeight="true" outlineLevel="0" collapsed="false">
      <c r="A23" s="8" t="s">
        <v>321</v>
      </c>
      <c r="B23" s="10" t="n">
        <v>11912125</v>
      </c>
      <c r="D23" s="9" t="s">
        <v>322</v>
      </c>
      <c r="E23" s="14" t="n">
        <v>10863858</v>
      </c>
      <c r="F23" s="14" t="n">
        <v>1334158</v>
      </c>
      <c r="H23" s="8" t="n">
        <v>2040</v>
      </c>
      <c r="I23" s="27" t="n">
        <v>-14.9322458573241</v>
      </c>
      <c r="J23" s="27" t="n">
        <v>-14.0605720450967</v>
      </c>
      <c r="K23" s="27" t="n">
        <v>-13.8767585660455</v>
      </c>
      <c r="L23" s="27" t="n">
        <v>-14.8560511860369</v>
      </c>
      <c r="M23" s="27" t="n">
        <v>-13.9733478154312</v>
      </c>
      <c r="N23" s="27" t="n">
        <v>-14.2457672765601</v>
      </c>
      <c r="O23" s="27" t="n">
        <v>-14.0432670955677</v>
      </c>
      <c r="P23" s="27" t="n">
        <v>-13.5115186619105</v>
      </c>
      <c r="Q23" s="27" t="n">
        <v>-14.5714113345861</v>
      </c>
      <c r="R23" s="27" t="n">
        <v>-14.8229280583393</v>
      </c>
    </row>
    <row r="24" customFormat="false" ht="15" hidden="false" customHeight="true" outlineLevel="0" collapsed="false">
      <c r="D24" s="9" t="s">
        <v>323</v>
      </c>
      <c r="E24" s="14" t="n">
        <v>11530937</v>
      </c>
      <c r="F24" s="14" t="n">
        <v>2001237</v>
      </c>
      <c r="H24" s="8" t="n">
        <v>2041</v>
      </c>
      <c r="I24" s="27" t="n">
        <v>-15.7528668133091</v>
      </c>
      <c r="J24" s="27" t="n">
        <v>-15.7153427889558</v>
      </c>
      <c r="K24" s="27" t="n">
        <v>-15.3392537819288</v>
      </c>
      <c r="L24" s="27" t="n">
        <v>-15.1263137701382</v>
      </c>
      <c r="M24" s="27" t="n">
        <v>-15.1591320428413</v>
      </c>
      <c r="N24" s="27" t="n">
        <v>-14.8788670430324</v>
      </c>
      <c r="O24" s="27" t="n">
        <v>-15.2933805173411</v>
      </c>
      <c r="P24" s="27" t="n">
        <v>-14.5599812620966</v>
      </c>
      <c r="Q24" s="27" t="n">
        <v>-15.4347412618583</v>
      </c>
      <c r="R24" s="27" t="n">
        <v>-13.9151159541575</v>
      </c>
    </row>
    <row r="25" customFormat="false" ht="15" hidden="false" customHeight="true" outlineLevel="0" collapsed="false">
      <c r="D25" s="9" t="s">
        <v>324</v>
      </c>
      <c r="E25" s="14" t="n">
        <v>11912125</v>
      </c>
      <c r="F25" s="14" t="n">
        <v>2382425</v>
      </c>
      <c r="H25" s="8" t="n">
        <v>2042</v>
      </c>
      <c r="I25" s="27" t="n">
        <v>-15.8227335110583</v>
      </c>
      <c r="J25" s="27" t="n">
        <v>-16.5983515800533</v>
      </c>
      <c r="K25" s="27" t="n">
        <v>-16.7101494614133</v>
      </c>
      <c r="L25" s="27" t="n">
        <v>-15.8976341798691</v>
      </c>
      <c r="M25" s="27" t="n">
        <v>-16.2668862038653</v>
      </c>
      <c r="N25" s="27" t="n">
        <v>-15.7765292800737</v>
      </c>
      <c r="O25" s="27" t="n">
        <v>-15.9024646021843</v>
      </c>
      <c r="P25" s="27" t="n">
        <v>-16.1880944644527</v>
      </c>
      <c r="Q25" s="27" t="n">
        <v>-16.5929305891702</v>
      </c>
      <c r="R25" s="27" t="n">
        <v>-16.9423679160771</v>
      </c>
    </row>
    <row r="26" customFormat="false" ht="15" hidden="false" customHeight="true" outlineLevel="0" collapsed="false">
      <c r="H26" s="8" t="n">
        <v>2043</v>
      </c>
      <c r="I26" s="27" t="n">
        <v>-17.2396250685901</v>
      </c>
      <c r="J26" s="27" t="n">
        <v>-16.5404081792105</v>
      </c>
      <c r="K26" s="27" t="n">
        <v>-16.8851052402962</v>
      </c>
      <c r="L26" s="27" t="n">
        <v>-17.6685335819378</v>
      </c>
      <c r="M26" s="27" t="n">
        <v>-16.9070613625737</v>
      </c>
      <c r="N26" s="27" t="n">
        <v>-16.7932169950434</v>
      </c>
      <c r="O26" s="27" t="n">
        <v>-17.4743276743435</v>
      </c>
      <c r="P26" s="27" t="n">
        <v>-16.9175024511818</v>
      </c>
      <c r="Q26" s="27" t="n">
        <v>-16.9687619236812</v>
      </c>
      <c r="R26" s="27" t="n">
        <v>-17.613382227731</v>
      </c>
    </row>
    <row r="27" customFormat="false" ht="15" hidden="false" customHeight="true" outlineLevel="0" collapsed="false">
      <c r="H27" s="8" t="n">
        <v>2044</v>
      </c>
      <c r="I27" s="27" t="n">
        <v>-17.6532494806207</v>
      </c>
      <c r="J27" s="27" t="n">
        <v>-17.5416194951229</v>
      </c>
      <c r="K27" s="27" t="n">
        <v>-17.254420283596</v>
      </c>
      <c r="L27" s="27" t="n">
        <v>-17.270504679486</v>
      </c>
      <c r="M27" s="27" t="n">
        <v>-18.6075928993542</v>
      </c>
      <c r="N27" s="27" t="n">
        <v>-18.3657185080843</v>
      </c>
      <c r="O27" s="27" t="n">
        <v>-17.5667774282933</v>
      </c>
      <c r="P27" s="27" t="n">
        <v>-17.5674644386728</v>
      </c>
      <c r="Q27" s="27" t="n">
        <v>-17.5667705989189</v>
      </c>
      <c r="R27" s="27" t="n">
        <v>-15.7313479574082</v>
      </c>
    </row>
    <row r="28" customFormat="false" ht="15" hidden="false" customHeight="true" outlineLevel="0" collapsed="false">
      <c r="H28" s="8" t="n">
        <v>2045</v>
      </c>
      <c r="I28" s="27" t="n">
        <v>-18.3786743381813</v>
      </c>
      <c r="J28" s="27" t="n">
        <v>-18.060847002998</v>
      </c>
      <c r="K28" s="27" t="n">
        <v>-18.1630402112335</v>
      </c>
      <c r="L28" s="27" t="n">
        <v>-18.3333645050877</v>
      </c>
      <c r="M28" s="27" t="n">
        <v>-18.8774492600378</v>
      </c>
      <c r="N28" s="27" t="n">
        <v>-18.2728142568373</v>
      </c>
      <c r="O28" s="27" t="n">
        <v>-19.1349845879027</v>
      </c>
      <c r="P28" s="27" t="n">
        <v>-18.8332933270327</v>
      </c>
      <c r="Q28" s="27" t="n">
        <v>-18.9731868200778</v>
      </c>
      <c r="R28" s="27" t="n">
        <v>-18.6539171495561</v>
      </c>
    </row>
    <row r="29" customFormat="false" ht="15" hidden="false" customHeight="true" outlineLevel="0" collapsed="false">
      <c r="H29" s="8" t="n">
        <v>2046</v>
      </c>
      <c r="I29" s="27" t="n">
        <v>-18.217914497629</v>
      </c>
      <c r="J29" s="27" t="n">
        <v>-20.6246107127619</v>
      </c>
      <c r="K29" s="27" t="n">
        <v>-19.1550574094969</v>
      </c>
      <c r="L29" s="27" t="n">
        <v>-20.4781176335838</v>
      </c>
      <c r="M29" s="27" t="n">
        <v>-19.8215966862571</v>
      </c>
      <c r="N29" s="27" t="n">
        <v>-18.9233091679681</v>
      </c>
      <c r="O29" s="27" t="n">
        <v>-19.5130068629723</v>
      </c>
      <c r="P29" s="27" t="n">
        <v>-20.1702418856095</v>
      </c>
      <c r="Q29" s="27" t="n">
        <v>-19.9616571293134</v>
      </c>
      <c r="R29" s="27" t="n">
        <v>-19.1588916430984</v>
      </c>
    </row>
    <row r="30" customFormat="false" ht="15" hidden="false" customHeight="true" outlineLevel="0" collapsed="false">
      <c r="H30" s="8" t="n">
        <v>2047</v>
      </c>
      <c r="I30" s="27" t="n">
        <v>-20.8293661374869</v>
      </c>
      <c r="J30" s="27" t="n">
        <v>-20.2727488572196</v>
      </c>
      <c r="K30" s="27" t="n">
        <v>-20.373209338943</v>
      </c>
      <c r="L30" s="27" t="n">
        <v>-20.7830612082851</v>
      </c>
      <c r="M30" s="27" t="n">
        <v>-19.1396234265833</v>
      </c>
      <c r="N30" s="27" t="n">
        <v>-20.0273332456985</v>
      </c>
      <c r="O30" s="27" t="n">
        <v>-21.5905358384859</v>
      </c>
      <c r="P30" s="27" t="n">
        <v>-20.2903876964339</v>
      </c>
      <c r="Q30" s="27" t="n">
        <v>-20.7890493977671</v>
      </c>
      <c r="R30" s="27" t="n">
        <v>-19.8988735896025</v>
      </c>
    </row>
    <row r="31" customFormat="false" ht="15" hidden="false" customHeight="true" outlineLevel="0" collapsed="false">
      <c r="H31" s="8" t="n">
        <v>2048</v>
      </c>
      <c r="I31" s="27" t="n">
        <v>-21.7255124430596</v>
      </c>
      <c r="J31" s="27" t="n">
        <v>-21.3188418648801</v>
      </c>
      <c r="K31" s="27" t="n">
        <v>-20.9470076326117</v>
      </c>
      <c r="L31" s="27" t="n">
        <v>-20.7305468834979</v>
      </c>
      <c r="M31" s="27" t="n">
        <v>-21.9701778442335</v>
      </c>
      <c r="N31" s="27" t="n">
        <v>-21.4507007415046</v>
      </c>
      <c r="O31" s="27" t="n">
        <v>-21.5349671866966</v>
      </c>
      <c r="P31" s="27" t="n">
        <v>-21.6419975395442</v>
      </c>
      <c r="Q31" s="27" t="n">
        <v>-20.1907274558313</v>
      </c>
      <c r="R31" s="27" t="n">
        <v>-21.0070109734234</v>
      </c>
    </row>
    <row r="32" customFormat="false" ht="15" hidden="false" customHeight="true" outlineLevel="0" collapsed="false">
      <c r="H32" s="8" t="n">
        <v>2049</v>
      </c>
      <c r="I32" s="27" t="n">
        <v>-22.8715126265037</v>
      </c>
      <c r="J32" s="27" t="n">
        <v>-21.538376482542</v>
      </c>
      <c r="K32" s="27" t="n">
        <v>-20.8014900968649</v>
      </c>
      <c r="L32" s="27" t="n">
        <v>-21.4682527387212</v>
      </c>
      <c r="M32" s="27" t="n">
        <v>-23.029675652572</v>
      </c>
      <c r="N32" s="27" t="n">
        <v>-22.396294278403</v>
      </c>
      <c r="O32" s="27" t="n">
        <v>-21.3247994393971</v>
      </c>
      <c r="P32" s="27" t="n">
        <v>-22.5330104497237</v>
      </c>
      <c r="Q32" s="27" t="n">
        <v>-21.8284347290445</v>
      </c>
      <c r="R32" s="27" t="n">
        <v>-21.6260151014804</v>
      </c>
    </row>
    <row r="33" customFormat="false" ht="15" hidden="false" customHeight="true" outlineLevel="0" collapsed="false">
      <c r="H33" s="8" t="n">
        <v>2050</v>
      </c>
      <c r="I33" s="27" t="n">
        <v>-23.5279766418685</v>
      </c>
      <c r="J33" s="27" t="n">
        <v>-22.9871163387736</v>
      </c>
      <c r="K33" s="27" t="n">
        <v>-24.9710542970088</v>
      </c>
      <c r="L33" s="27" t="n">
        <v>-23.5887449189172</v>
      </c>
      <c r="M33" s="27" t="n">
        <v>-23.1074859134112</v>
      </c>
      <c r="N33" s="27" t="n">
        <v>-23.7280405924775</v>
      </c>
      <c r="O33" s="27" t="n">
        <v>-21.9321290457866</v>
      </c>
      <c r="P33" s="27" t="n">
        <v>-23.8417479103084</v>
      </c>
      <c r="Q33" s="27" t="n">
        <v>-23.2243845870779</v>
      </c>
      <c r="R33" s="27" t="n">
        <v>-22.8684782439107</v>
      </c>
    </row>
    <row r="34" customFormat="false" ht="15" hidden="false" customHeight="true" outlineLevel="0" collapsed="false">
      <c r="H34" s="8" t="n">
        <v>2051</v>
      </c>
      <c r="I34" s="27" t="n">
        <v>-22.8848198334042</v>
      </c>
      <c r="J34" s="27" t="n">
        <v>-24.7117442005579</v>
      </c>
      <c r="K34" s="27" t="n">
        <v>-23.0614139146608</v>
      </c>
      <c r="L34" s="27" t="n">
        <v>-23.7935022076939</v>
      </c>
      <c r="M34" s="27" t="n">
        <v>-24.4232386720795</v>
      </c>
      <c r="N34" s="27" t="n">
        <v>-23.5065733905089</v>
      </c>
      <c r="O34" s="27" t="n">
        <v>-23.6736010118695</v>
      </c>
      <c r="P34" s="27" t="n">
        <v>-24.1811259015198</v>
      </c>
      <c r="Q34" s="27" t="n">
        <v>-23.7556770501094</v>
      </c>
      <c r="R34" s="27" t="n">
        <v>-24.0446665489763</v>
      </c>
    </row>
    <row r="35" customFormat="false" ht="15" hidden="false" customHeight="true" outlineLevel="0" collapsed="false">
      <c r="H35" s="8" t="n">
        <v>2052</v>
      </c>
      <c r="I35" s="27" t="n">
        <v>-24.5766428464824</v>
      </c>
      <c r="J35" s="27" t="n">
        <v>-24.2221180632614</v>
      </c>
      <c r="K35" s="27" t="n">
        <v>-23.6250845669805</v>
      </c>
      <c r="L35" s="27" t="n">
        <v>-25.449900855441</v>
      </c>
      <c r="M35" s="27" t="n">
        <v>-23.2715916486029</v>
      </c>
      <c r="N35" s="27" t="n">
        <v>-25.911477742211</v>
      </c>
      <c r="O35" s="27" t="n">
        <v>-24.748086530244</v>
      </c>
      <c r="P35" s="27" t="n">
        <v>-24.2698177861049</v>
      </c>
      <c r="Q35" s="27" t="n">
        <v>-24.4684174979339</v>
      </c>
      <c r="R35" s="27" t="n">
        <v>-25.0524007447469</v>
      </c>
    </row>
    <row r="36" customFormat="false" ht="15" hidden="false" customHeight="true" outlineLevel="0" collapsed="false">
      <c r="H36" s="8" t="n">
        <v>2053</v>
      </c>
      <c r="I36" s="27" t="n">
        <v>-25.6367919014873</v>
      </c>
      <c r="J36" s="27" t="n">
        <v>-25.8240332793405</v>
      </c>
      <c r="K36" s="27" t="n">
        <v>-25.8873700463723</v>
      </c>
      <c r="L36" s="27" t="n">
        <v>-24.9415845198695</v>
      </c>
      <c r="M36" s="27" t="n">
        <v>-25.2653454779499</v>
      </c>
      <c r="N36" s="27" t="n">
        <v>-25.9554266587632</v>
      </c>
      <c r="O36" s="27" t="n">
        <v>-24.9087226265956</v>
      </c>
      <c r="P36" s="27" t="n">
        <v>-25.2980221446064</v>
      </c>
      <c r="Q36" s="27" t="n">
        <v>-24.9657324976446</v>
      </c>
      <c r="R36" s="27" t="n">
        <v>-25.0861656965071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2026-02-04T20:46:28Z</dcterms:created>
  <dc:creator>openpyxl</dc:creator>
  <dc:description/>
  <dc:language>en-US</dc:language>
  <cp:lastModifiedBy/>
  <dcterms:modified xsi:type="dcterms:W3CDTF">2026-02-04T20:57:19Z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